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3"/>
  </bookViews>
  <sheets>
    <sheet name="2016-2017 " sheetId="1" r:id="rId1"/>
    <sheet name="2018-2020" sheetId="2" r:id="rId2"/>
    <sheet name="01_2023 (2)" sheetId="3" r:id="rId3"/>
    <sheet name="01_2023 приложение 4" sheetId="4" r:id="rId4"/>
    <sheet name="Лист2" sheetId="5" r:id="rId5"/>
    <sheet name="Лист1" sheetId="6" r:id="rId6"/>
    <sheet name="сводный расчет" sheetId="7" r:id="rId7"/>
    <sheet name="Лист3" sheetId="8" r:id="rId8"/>
  </sheets>
  <definedNames>
    <definedName name="_xlfn.UNICODE" hidden="1">#NAME?</definedName>
    <definedName name="_xlnm.Print_Area" localSheetId="2">'01_2023 (2)'!$A$1:$W$48</definedName>
    <definedName name="_xlnm.Print_Area" localSheetId="3">'01_2023 приложение 4'!$A$1:$W$52</definedName>
    <definedName name="_xlnm.Print_Area" localSheetId="0">'2016-2017 '!$A$1:$L$37</definedName>
    <definedName name="_xlnm.Print_Area" localSheetId="1">'2018-2020'!$A$1:$S$50</definedName>
    <definedName name="_xlnm.Print_Area" localSheetId="6">'сводный расчет'!$A$1:$K$14</definedName>
  </definedNames>
  <calcPr fullCalcOnLoad="1"/>
</workbook>
</file>

<file path=xl/sharedStrings.xml><?xml version="1.0" encoding="utf-8"?>
<sst xmlns="http://schemas.openxmlformats.org/spreadsheetml/2006/main" count="386" uniqueCount="168">
  <si>
    <t>«ПРИЛОЖЕНИЕ № 1</t>
  </si>
  <si>
    <t>к муниципальной программе «Обеспечение доступного и качественного образования в городе Димитровграде  Ульяновской области»</t>
  </si>
  <si>
    <t>Система программных мероприятий на 2016-2017 годы</t>
  </si>
  <si>
    <t>№ п/п</t>
  </si>
  <si>
    <t>Наименование мероприятия</t>
  </si>
  <si>
    <t>Ответственный исполнитель</t>
  </si>
  <si>
    <t>Источник финансового обеспечения, тыс. руб.</t>
  </si>
  <si>
    <t xml:space="preserve">Итого </t>
  </si>
  <si>
    <t>Бюджетные ассигнования бюджета города</t>
  </si>
  <si>
    <t>Бюджетные ассигнования областного бюджета*</t>
  </si>
  <si>
    <t>Финансовое обеспечение</t>
  </si>
  <si>
    <t xml:space="preserve">1. Подпрограмма «Обеспечение доступности качественных услуг дошкольного, общего и дополнительного образования» </t>
  </si>
  <si>
    <t>1.1.</t>
  </si>
  <si>
    <t>Предоставление общедоступного и бесплатного дошкольного образования на территории города в муниципальных образовательных учреждениях, в отношении которых Управление образования Администрации города Димитровграда Ульяновской области выполняет функции и полномочия учредителя.</t>
  </si>
  <si>
    <t>ОО (по согласованию)</t>
  </si>
  <si>
    <t>В том числе:</t>
  </si>
  <si>
    <t>- предоставление субсидий на иные цели (проведение ремонтных работ)</t>
  </si>
  <si>
    <t>ДОУ №№ 8,16,17,20,22,34,38, 45,52,54,56</t>
  </si>
  <si>
    <t>- закупка оборудования для детского сада по улице Восточная, дом 18</t>
  </si>
  <si>
    <t>УО</t>
  </si>
  <si>
    <t>-замена и установка оконных блоков в муниципальных дошкольных образовательных организациях,</t>
  </si>
  <si>
    <t>в том числе:</t>
  </si>
  <si>
    <t>МБДОУ №52 «Росинка», ул. Московская, 44а</t>
  </si>
  <si>
    <t>МБДОУ №52</t>
  </si>
  <si>
    <t>МБДОУ №6 «Автошка», ул. Московская, 71</t>
  </si>
  <si>
    <t>МБДОУ №6</t>
  </si>
  <si>
    <t>1.2.</t>
  </si>
  <si>
    <t xml:space="preserve"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программам, в муниципальных образовательных учреждениях, в отношении которых Управление образования Администрации города Димитровграда Ульяновской области выполняет функции и полномочия учредителя.  </t>
  </si>
  <si>
    <t>МБОУ МПЛ,             МБОУ СШ №22</t>
  </si>
  <si>
    <t xml:space="preserve">- общественно-значимые мероприятия </t>
  </si>
  <si>
    <t>МБОУ МПЛ</t>
  </si>
  <si>
    <t>- ремонт и ликвидация аварийной ситуации в зданиях муниципальных общеобразовательных организаций, приобретение оборудования для указанных организаций</t>
  </si>
  <si>
    <t>МБОУ Городская гимназия                  МБОУ Лицей №16</t>
  </si>
  <si>
    <t>1.3.</t>
  </si>
  <si>
    <t xml:space="preserve">Предоставление дополнительного образования детям (за исключением дополнительного образования детям в учреждениях регионального значения) в муниципальных образовательных учреждениях, в отношении которых Управление образования Администрации города Димитровграда Ульяновской области выполняет функции и полномочия учредителя.  </t>
  </si>
  <si>
    <t>ДМХШ "Апрель"</t>
  </si>
  <si>
    <t>Итого по подпрограмме</t>
  </si>
  <si>
    <t>2 Подпрограмма "Обеспечение  управления муниципальной системой образования"</t>
  </si>
  <si>
    <t>2.1.</t>
  </si>
  <si>
    <t>Обеспечение организации деятельности Управления образования Администрации города Димитровграда</t>
  </si>
  <si>
    <t xml:space="preserve">В том числе, план общественно - значимых мероприятий </t>
  </si>
  <si>
    <t>2.2.</t>
  </si>
  <si>
    <t>Обеспечение организации деятельности Муниципального бюджетного учреждения "Централизованная бухгалтерия муниципальных образовательных организаций города Димитровграда Ульяновской области"</t>
  </si>
  <si>
    <t xml:space="preserve">МБУ «Централизованная бухгалтерия МОО г.Димитровград»
(по согласованию)
</t>
  </si>
  <si>
    <t>ИТОГО по программе</t>
  </si>
  <si>
    <t xml:space="preserve">* - средства регионального бюджета указываются в виде межбюджетных трансфертов, возможных к получению на реализацию мероприятий муниципальной программы. </t>
  </si>
  <si>
    <t>ПРИЛОЖЕНИЕ № 2</t>
  </si>
  <si>
    <t>Система программных мероприятий на 2018-2020 годы</t>
  </si>
  <si>
    <t>Итого (фед+обл+муниц)</t>
  </si>
  <si>
    <t>Бюджетные ассигнования федерального бюджета</t>
  </si>
  <si>
    <t>Предоставление общедоступного и бесплатного дошкольного образования на территории города в муниципальных образовательных учреждениях, в отношении которых Управление образования Администрации города Димитровграда Ульяновской области выполняет функции и полномочия учредителя</t>
  </si>
  <si>
    <t xml:space="preserve"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программам, в муниципальных образовательных учреждениях, в отношении которых Управление образования Администрации города Димитровграда Ульяновской области выполняет функции и полномочия учредителя  </t>
  </si>
  <si>
    <t>- организация бесплатного горячего питания обучающихся 1-4 классов в образовательных организациях города Димитровграда Ульяновской области</t>
  </si>
  <si>
    <t xml:space="preserve">Предоставление дополнительного образования детям (за исключением дополнительного образования детей в учреждениях регионального значения) в муниципальных образовательных учреждениях, в отношении которых Управление образования Администрации города Димитровграда Ульяновской области выполняет функции и полномочия учредителя  </t>
  </si>
  <si>
    <t>МБУДО ЦДОД</t>
  </si>
  <si>
    <t xml:space="preserve">- персонифицированное финансирование дополнительного образования в образовательных организациях </t>
  </si>
  <si>
    <t xml:space="preserve">МБУ "Централизованная бухгалтерия МОО г.Димитровград"
(по согласованию)
</t>
  </si>
  <si>
    <t>2.3.</t>
  </si>
  <si>
    <t>Обеспечение организации деятельности Муниципального казенного учреждения "Учреждение по материально-техническому обслуживанию муниципальных образовательных организаций города Димитровграда"</t>
  </si>
  <si>
    <t>МКУ "Учреждение по материально-техническому обслуживанию МОО города Димитровграда" (по согласованию)</t>
  </si>
  <si>
    <t>3. Подпрограмма «Укрепление материально-технической базы образовательных организаций»</t>
  </si>
  <si>
    <t>3.1.</t>
  </si>
  <si>
    <t>Замена и установка оконных блоков в муниципальных дошкольных образовательных организациях, в том числе:</t>
  </si>
  <si>
    <t>МБДОУ №№6,9,16,20,36,41,42,45,47,48</t>
  </si>
  <si>
    <t>МБДОУ №№6,9 (ул. Куйбышева, д. 284),16,20 (ул. Вокзальная, д.87; ул. Луговая д.38), 36,41, 42,45,47,48                          (по согласованию)</t>
  </si>
  <si>
    <t>МБДОУ №№ 8,15 (ул.Комсомольская, д. 84), 21,22, 34 (ул.Терешковой,4Б; пр. Димитрова, 31А; ул. Ленина, 26Б),38,41,49 (по согласованию)</t>
  </si>
  <si>
    <t>МБДОУ №№ 8,15 (ул.Комсомольская, д. 84), 21,22, 34 (ул.Терешковой,4Б; пр. Димитрова, 31А; ул. Ле-нина, 26Б),38,41,49                                    (по согласованию)</t>
  </si>
  <si>
    <t>МБДОУ №№ 3,4,9  (ул.Лермонтова, д. 45),33,34 (пр.Ленина, 26Б),46,53, 54,56,57</t>
  </si>
  <si>
    <t>МБДОУ №№3,4,9 (ул.Лермонтова, д. 45), 33,34 (пр.Ленина, 26Б),46,53,54, 56,57                     (по согласованию)</t>
  </si>
  <si>
    <t>3.2.</t>
  </si>
  <si>
    <t>Ремонт кровель в муниципальных дошкольных образовательных организациях</t>
  </si>
  <si>
    <r>
      <t xml:space="preserve">МБДОУ №№20 (ул.Вокзальная, д.87), 21, 33, 45, 46, 47, 54, 56                  (по согласованию)     </t>
    </r>
    <r>
      <rPr>
        <b/>
        <sz val="8"/>
        <rFont val="Times New Roman"/>
        <family val="1"/>
      </rPr>
      <t xml:space="preserve"> </t>
    </r>
  </si>
  <si>
    <t>3.3.</t>
  </si>
  <si>
    <t>Ремонт кровель в муниципальных общеобразовательных организациях</t>
  </si>
  <si>
    <t xml:space="preserve">МБОУ СШ №19, МБОУ Городская гимназия, МБОУ СШ №6       СШ №9 (Рабочая, 2)    МПЛ                       (по согласованию)                       </t>
  </si>
  <si>
    <t>3.4.</t>
  </si>
  <si>
    <t>Проведение работ по благоустройству территории</t>
  </si>
  <si>
    <t xml:space="preserve">МБОУ Университетский лицей    (по согласованию)     </t>
  </si>
  <si>
    <t>3.5.</t>
  </si>
  <si>
    <t>Оснащение муниципальных общеобразовательных организаций оборудованием, обеспечивающим антитеррористическую защищённость</t>
  </si>
  <si>
    <t>3.6.</t>
  </si>
  <si>
    <t>Замена и установка оконных блоков в муниципальных общеобразовательных организациях, в том числе:</t>
  </si>
  <si>
    <t>МБОУ СШ №22, 6, Городская гимназия</t>
  </si>
  <si>
    <t xml:space="preserve">МБОУ СШ №22, 6, Городская гимназия (ул.Мориса Тореза, 4)  (по согласованию)     </t>
  </si>
  <si>
    <t>МБОУ СШ №,2,9, Городская гимназия,Лицей №25</t>
  </si>
  <si>
    <t xml:space="preserve">УО(МБОУ СШ № 2 (ул.Победы, 18а), 9 (ул.Западная, 9), Городская гимназия (ул.Мориса Тореза, 4), Лицей №25 (по согласованию))
   </t>
  </si>
  <si>
    <t>МБОУ СШ №19, 9, Городская гимназия, Университетский лицей</t>
  </si>
  <si>
    <t xml:space="preserve">МБОУ СШ №19 (ул.Московская,79 б), 9 ( ул.Рабочая,2), Городская гимназия (ул.Славского, 11), Университетский лицей (по согласованию)     </t>
  </si>
  <si>
    <t>МБОУ СШ №23,2,17</t>
  </si>
  <si>
    <t>МБОУ СШ №23,2 (ул.Дрогобыческая, 67а; ул.Луговая,40), 17</t>
  </si>
  <si>
    <t>3.7</t>
  </si>
  <si>
    <t xml:space="preserve">Проведение ремонтных работ в дошкольных образовательных организациях </t>
  </si>
  <si>
    <t xml:space="preserve">МБДОУ №36 +20,38,49,34 (ул.Ленина, 26 Б, ул. Терешковой 4Б),54, 9, 15,22,42, 48   (по согласованию)     </t>
  </si>
  <si>
    <t>3.8</t>
  </si>
  <si>
    <t xml:space="preserve">Проведение ремонтных работ в общеобразовательных организациях  </t>
  </si>
  <si>
    <r>
      <t xml:space="preserve">МБОУ МПЛ,                               +МБОУ </t>
    </r>
    <r>
      <rPr>
        <b/>
        <sz val="8"/>
        <rFont val="Times New Roman"/>
        <family val="1"/>
      </rPr>
      <t xml:space="preserve">СШ №№ 9(ул.Западная 9), 17, 23,       19, МБОУ Городская гимназия, МБОУ Лицей №25, УЛ ,МБОУ СШ №6   (по согласованию)     </t>
    </r>
  </si>
  <si>
    <t>3.9</t>
  </si>
  <si>
    <t>Приобретение оборудования и материальных запасов для обеспечения функционирования МБДОУ "Детский сад №3 "Красная шапочка города Димитровграда Ульяновской области" после проведения реконструкции - правопредшественник МБДОУ "Детский сад №38 "Золотой петушок города Димитровграда Ульяновской области"</t>
  </si>
  <si>
    <t xml:space="preserve">МБДОУ №38    (по согласованию)     </t>
  </si>
  <si>
    <t>3.12</t>
  </si>
  <si>
    <t>Приобретение оборудования и материальных запасов для обеспечения функционирования МБОУ "Средняя школа №10 города Димитровграда" после проведения капитального ремонта</t>
  </si>
  <si>
    <t xml:space="preserve">МБОУ СШ №10    (по согласованию)     </t>
  </si>
  <si>
    <t>3.13</t>
  </si>
  <si>
    <t xml:space="preserve">Разработка проектно-сметной документации </t>
  </si>
  <si>
    <t xml:space="preserve">МБОУ УЛ    (по согласованию)     </t>
  </si>
  <si>
    <t>3.14</t>
  </si>
  <si>
    <t>Проведение ремонтных работ в учреждениях дополнительного образования детей</t>
  </si>
  <si>
    <t xml:space="preserve">МБУДО ЦДОД    (по согласованию)     </t>
  </si>
  <si>
    <t>3.15</t>
  </si>
  <si>
    <t>Проведение технического обследования конструкций здания МБОУ "Университетский лицей города Димитровграда Ульяновской области"</t>
  </si>
  <si>
    <t>3.16</t>
  </si>
  <si>
    <t>Проведение технического обследования конструкций зданий дошкольных образовательных организаций</t>
  </si>
  <si>
    <t xml:space="preserve">МБДОУ №42, МБДОУ №45, №38   (по согласованию)     </t>
  </si>
  <si>
    <t>3.17</t>
  </si>
  <si>
    <t>Приобретение основных средств (стиральной машины)</t>
  </si>
  <si>
    <t>МБДОУ № 41, 56 (по согласованию)</t>
  </si>
  <si>
    <t>Всего по муниципальной программе:</t>
  </si>
  <si>
    <t>ПРИЛОЖЕНИЕ № 4</t>
  </si>
  <si>
    <t>Система программных мероприятий на 2021-2023 годы</t>
  </si>
  <si>
    <t>Дополнительные средства в виде платежей, взносов, безвозмездных перечислений на реализацию муниципальной программы**</t>
  </si>
  <si>
    <r>
      <t xml:space="preserve">МБДОУ №№ 48, 54, 38 (по согласованию)     </t>
    </r>
    <r>
      <rPr>
        <b/>
        <sz val="11"/>
        <rFont val="Times New Roman"/>
        <family val="1"/>
      </rPr>
      <t xml:space="preserve"> </t>
    </r>
  </si>
  <si>
    <t xml:space="preserve">МБОУ  МПЛ                 (по согласованию)                       </t>
  </si>
  <si>
    <t>3.5</t>
  </si>
  <si>
    <t>дополнит</t>
  </si>
  <si>
    <t>Замена и установка оконных и дверных блоков в муниципальных общеобразовательных организациях , в том числе:</t>
  </si>
  <si>
    <t xml:space="preserve">2021 год: МБОУ СШ №2 (ул.Победы,18А, ул.Дрогобычская,67а, ул.Луговая,40); МБОУ СШ №9 (ул.Западная, 9, ул. Рабочая,  2); МБОУ Городская гимназия (ул.Славского, 11); МБОУ  СШ№23; МБОУ Лицей №25              2022 год          </t>
  </si>
  <si>
    <t xml:space="preserve">ОО (МБОУ СШ №2 (ул.Победы,18А, ул.Дрогобычская,67а, ул.Луговая,40); МБОУ СШ №9 (ул.Западная, 9, ул. Рабочая,  2); МБОУ Городская гимназия (ул.Славского, 11); МБОУ  СШ№23; МБОУ Лицей №25           (по согласованию))
   </t>
  </si>
  <si>
    <t>Проведение ремонтных работ в дошкольных образовательных организациях (……….)</t>
  </si>
  <si>
    <t xml:space="preserve">МБДОУ №36 +20,38,49,34 (ул.Ленина, 26 Б, ул. Терешковой 4Б),54, 9, 15,22,42, 48,56   (по согласованию)     </t>
  </si>
  <si>
    <t>Проведение ремонтных работ в общеобразовательных организациях  УО
(МБОУ УЛ, МБОУ Лицей №25 МБОУ СШ №.23, МБОУ СШ №9,МБОУ СШ №2 , МБОУ СШ МПЛ, МБОУ СШ №6, МБОУ СШ №10, МБОУ СШ Городская Гимназия, МБОУ Лицей №16, МБОУ СШ №17, МБОУ СШ №19, МБОУ СШ №22 -2022 год</t>
  </si>
  <si>
    <t xml:space="preserve">МБОУ МПЛ,                               +МБОУ СШ №№ 9 (ул.Западная 9), 17, 23,       19, МБОУ Городская гимназия, МБОУ Лицей №25, УЛ ,МБОУ СШ №6   (по согласованию)     </t>
  </si>
  <si>
    <t>3.10</t>
  </si>
  <si>
    <t>Проведение   экспертизы проектной документации в части проверки достоверности определения сметной стоимости объекта капитального ремонта</t>
  </si>
  <si>
    <t>МБОУ СШ №23, ГГ, УЛ</t>
  </si>
  <si>
    <t xml:space="preserve">МБОУ УЛ , СШ №22  (по согласованию)     </t>
  </si>
  <si>
    <t xml:space="preserve">Проведение ремонтных работ в учреждениях дополнительного образования детей УО </t>
  </si>
  <si>
    <t xml:space="preserve">ОО (по согласованию)  </t>
  </si>
  <si>
    <t xml:space="preserve">Проведение технического обследования конструкций зданий общеобразовательных организациях  </t>
  </si>
  <si>
    <t xml:space="preserve">МБОУ СШ №22      (по согласованию) </t>
  </si>
  <si>
    <t xml:space="preserve">МБДОУ 22  (по согласованию)     </t>
  </si>
  <si>
    <t>Приобретение основных средств</t>
  </si>
  <si>
    <t>МБОУ УЛ (по согласованию)</t>
  </si>
  <si>
    <t>3.18</t>
  </si>
  <si>
    <t>Ремонт кровель в учереждениях дополнительного образовния детей</t>
  </si>
  <si>
    <t>3.19</t>
  </si>
  <si>
    <t xml:space="preserve">Благоутройство спортивного стадиона </t>
  </si>
  <si>
    <t>МБОУ Лицей №25</t>
  </si>
  <si>
    <t>ПРИЛОЖЕНИЕ № 3</t>
  </si>
  <si>
    <t>1.4.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</si>
  <si>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</si>
  <si>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3.20</t>
  </si>
  <si>
    <t>Модернизация развивающей предметно-пространственной среды дошкольных образовательных организаций в рамках проекта "Школа Росатома", модернизация развивающей предметно-простарнственной среды в детском саду - победителе конкурса</t>
  </si>
  <si>
    <t>МБДОУ №49</t>
  </si>
  <si>
    <t>3.21</t>
  </si>
  <si>
    <t>Приобретение строительных материалов</t>
  </si>
  <si>
    <t>МБДОУ №38, 53, 34</t>
  </si>
  <si>
    <t>МБ</t>
  </si>
  <si>
    <t>ОБ</t>
  </si>
  <si>
    <t>ФБ</t>
  </si>
  <si>
    <t>ВСЕГО ПО ПРОГРАММЕ</t>
  </si>
  <si>
    <t>всего</t>
  </si>
  <si>
    <t>1 подпрограмма</t>
  </si>
  <si>
    <t>2 подпрограмма</t>
  </si>
  <si>
    <t>3 подпрограмма</t>
  </si>
  <si>
    <t>итого</t>
  </si>
  <si>
    <t>3.22</t>
  </si>
  <si>
    <t xml:space="preserve">Создание детского технопарка "Кванториум" на базе МБОУ "Городская гимназия" </t>
  </si>
  <si>
    <t>Городская гимназия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</si>
</sst>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\₽* #,##0_-;_-\₽* &quot;-&quot;_-;_-@_-"/>
    <numFmt numFmtId="177" formatCode="_-* #,##0_-;\-* #,##0_-;_-* &quot;-&quot;_-;_-@_-"/>
    <numFmt numFmtId="178" formatCode="_-\₽* #,##0.00_-;\-\₽* #,##0.00_-;_-\₽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000"/>
    <numFmt numFmtId="185" formatCode="#,##0.00000"/>
    <numFmt numFmtId="186" formatCode="#,##0.00000_ ;\-#,##0.00000\ "/>
  </numFmts>
  <fonts count="70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38">
    <xf numFmtId="0" fontId="0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84" fontId="2" fillId="0" borderId="12" xfId="0" applyNumberFormat="1" applyFon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184" fontId="2" fillId="0" borderId="15" xfId="0" applyNumberFormat="1" applyFont="1" applyBorder="1" applyAlignment="1">
      <alignment horizontal="center" vertical="center"/>
    </xf>
    <xf numFmtId="18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184" fontId="2" fillId="0" borderId="18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184" fontId="2" fillId="0" borderId="21" xfId="0" applyNumberFormat="1" applyFont="1" applyBorder="1" applyAlignment="1">
      <alignment horizontal="center" vertical="center"/>
    </xf>
    <xf numFmtId="184" fontId="2" fillId="0" borderId="22" xfId="0" applyNumberFormat="1" applyFont="1" applyBorder="1" applyAlignment="1">
      <alignment/>
    </xf>
    <xf numFmtId="184" fontId="2" fillId="0" borderId="2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84" fontId="2" fillId="0" borderId="16" xfId="0" applyNumberFormat="1" applyFont="1" applyBorder="1" applyAlignment="1">
      <alignment horizontal="center"/>
    </xf>
    <xf numFmtId="184" fontId="0" fillId="0" borderId="24" xfId="0" applyNumberFormat="1" applyBorder="1" applyAlignment="1">
      <alignment horizontal="center"/>
    </xf>
    <xf numFmtId="184" fontId="2" fillId="0" borderId="19" xfId="0" applyNumberFormat="1" applyFont="1" applyBorder="1" applyAlignment="1">
      <alignment horizontal="center" vertical="center"/>
    </xf>
    <xf numFmtId="184" fontId="2" fillId="0" borderId="24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0" fillId="33" borderId="0" xfId="0" applyFill="1" applyAlignment="1">
      <alignment/>
    </xf>
    <xf numFmtId="0" fontId="66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Fill="1" applyAlignment="1">
      <alignment/>
    </xf>
    <xf numFmtId="1" fontId="3" fillId="33" borderId="0" xfId="0" applyNumberFormat="1" applyFont="1" applyFill="1" applyAlignment="1">
      <alignment horizontal="center" vertical="center"/>
    </xf>
    <xf numFmtId="1" fontId="4" fillId="33" borderId="0" xfId="0" applyNumberFormat="1" applyFont="1" applyFill="1" applyAlignment="1">
      <alignment horizontal="center" vertical="top"/>
    </xf>
    <xf numFmtId="1" fontId="5" fillId="33" borderId="0" xfId="0" applyNumberFormat="1" applyFont="1" applyFill="1" applyAlignment="1">
      <alignment horizontal="center" vertical="top"/>
    </xf>
    <xf numFmtId="1" fontId="5" fillId="33" borderId="0" xfId="0" applyNumberFormat="1" applyFont="1" applyFill="1" applyAlignment="1">
      <alignment horizontal="center" vertical="center"/>
    </xf>
    <xf numFmtId="1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11" borderId="16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top" wrapText="1"/>
    </xf>
    <xf numFmtId="0" fontId="8" fillId="33" borderId="16" xfId="0" applyNumberFormat="1" applyFont="1" applyFill="1" applyBorder="1" applyAlignment="1">
      <alignment horizontal="center" vertical="top" wrapText="1"/>
    </xf>
    <xf numFmtId="185" fontId="9" fillId="33" borderId="16" xfId="0" applyNumberFormat="1" applyFont="1" applyFill="1" applyBorder="1" applyAlignment="1">
      <alignment horizontal="center" vertical="center" wrapText="1"/>
    </xf>
    <xf numFmtId="185" fontId="4" fillId="33" borderId="16" xfId="0" applyNumberFormat="1" applyFont="1" applyFill="1" applyBorder="1" applyAlignment="1">
      <alignment horizontal="left" vertical="top" wrapText="1"/>
    </xf>
    <xf numFmtId="185" fontId="9" fillId="33" borderId="16" xfId="0" applyNumberFormat="1" applyFont="1" applyFill="1" applyBorder="1" applyAlignment="1">
      <alignment horizontal="center" vertical="top" wrapText="1"/>
    </xf>
    <xf numFmtId="185" fontId="9" fillId="11" borderId="16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wrapText="1"/>
    </xf>
    <xf numFmtId="185" fontId="8" fillId="33" borderId="16" xfId="0" applyNumberFormat="1" applyFont="1" applyFill="1" applyBorder="1" applyAlignment="1">
      <alignment horizontal="center" vertical="center" wrapText="1"/>
    </xf>
    <xf numFmtId="185" fontId="8" fillId="11" borderId="16" xfId="0" applyNumberFormat="1" applyFont="1" applyFill="1" applyBorder="1" applyAlignment="1">
      <alignment horizontal="center" vertical="center" wrapText="1"/>
    </xf>
    <xf numFmtId="185" fontId="8" fillId="33" borderId="16" xfId="0" applyNumberFormat="1" applyFont="1" applyFill="1" applyBorder="1" applyAlignment="1">
      <alignment horizontal="center" wrapText="1"/>
    </xf>
    <xf numFmtId="185" fontId="9" fillId="33" borderId="16" xfId="0" applyNumberFormat="1" applyFont="1" applyFill="1" applyBorder="1" applyAlignment="1">
      <alignment horizontal="center" vertical="center"/>
    </xf>
    <xf numFmtId="185" fontId="5" fillId="33" borderId="16" xfId="0" applyNumberFormat="1" applyFont="1" applyFill="1" applyBorder="1" applyAlignment="1">
      <alignment horizontal="left" vertical="top" wrapText="1"/>
    </xf>
    <xf numFmtId="185" fontId="5" fillId="33" borderId="16" xfId="0" applyNumberFormat="1" applyFont="1" applyFill="1" applyBorder="1" applyAlignment="1">
      <alignment horizontal="center" vertical="top" wrapText="1"/>
    </xf>
    <xf numFmtId="185" fontId="11" fillId="33" borderId="16" xfId="0" applyNumberFormat="1" applyFont="1" applyFill="1" applyBorder="1" applyAlignment="1">
      <alignment vertical="top"/>
    </xf>
    <xf numFmtId="185" fontId="3" fillId="33" borderId="16" xfId="0" applyNumberFormat="1" applyFont="1" applyFill="1" applyBorder="1" applyAlignment="1">
      <alignment vertical="top"/>
    </xf>
    <xf numFmtId="185" fontId="1" fillId="11" borderId="16" xfId="0" applyNumberFormat="1" applyFont="1" applyFill="1" applyBorder="1" applyAlignment="1">
      <alignment/>
    </xf>
    <xf numFmtId="185" fontId="1" fillId="33" borderId="16" xfId="0" applyNumberFormat="1" applyFont="1" applyFill="1" applyBorder="1" applyAlignment="1">
      <alignment/>
    </xf>
    <xf numFmtId="0" fontId="68" fillId="33" borderId="0" xfId="0" applyFont="1" applyFill="1" applyAlignment="1">
      <alignment vertical="top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left" vertical="top" wrapText="1"/>
    </xf>
    <xf numFmtId="185" fontId="5" fillId="33" borderId="16" xfId="0" applyNumberFormat="1" applyFont="1" applyFill="1" applyBorder="1" applyAlignment="1">
      <alignment vertical="top" wrapText="1"/>
    </xf>
    <xf numFmtId="185" fontId="0" fillId="33" borderId="0" xfId="0" applyNumberFormat="1" applyFill="1" applyAlignment="1">
      <alignment/>
    </xf>
    <xf numFmtId="0" fontId="65" fillId="33" borderId="0" xfId="0" applyFont="1" applyFill="1" applyAlignment="1">
      <alignment vertical="top"/>
    </xf>
    <xf numFmtId="1" fontId="5" fillId="33" borderId="0" xfId="0" applyNumberFormat="1" applyFont="1" applyFill="1" applyAlignment="1">
      <alignment vertical="center"/>
    </xf>
    <xf numFmtId="186" fontId="8" fillId="11" borderId="16" xfId="0" applyNumberFormat="1" applyFont="1" applyFill="1" applyBorder="1" applyAlignment="1">
      <alignment horizontal="center" vertical="center" wrapText="1"/>
    </xf>
    <xf numFmtId="184" fontId="0" fillId="33" borderId="0" xfId="0" applyNumberFormat="1" applyFill="1" applyAlignment="1">
      <alignment/>
    </xf>
    <xf numFmtId="1" fontId="5" fillId="0" borderId="0" xfId="0" applyNumberFormat="1" applyFont="1" applyFill="1" applyAlignment="1">
      <alignment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185" fontId="9" fillId="0" borderId="16" xfId="0" applyNumberFormat="1" applyFont="1" applyFill="1" applyBorder="1" applyAlignment="1">
      <alignment horizontal="center" vertical="center" wrapText="1"/>
    </xf>
    <xf numFmtId="185" fontId="8" fillId="0" borderId="16" xfId="0" applyNumberFormat="1" applyFont="1" applyFill="1" applyBorder="1" applyAlignment="1">
      <alignment horizontal="center" vertical="center" wrapText="1"/>
    </xf>
    <xf numFmtId="185" fontId="1" fillId="0" borderId="16" xfId="0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0" fontId="65" fillId="0" borderId="0" xfId="0" applyFont="1" applyFill="1" applyAlignment="1">
      <alignment/>
    </xf>
    <xf numFmtId="185" fontId="65" fillId="33" borderId="0" xfId="0" applyNumberFormat="1" applyFont="1" applyFill="1" applyAlignment="1">
      <alignment/>
    </xf>
    <xf numFmtId="185" fontId="10" fillId="33" borderId="16" xfId="0" applyNumberFormat="1" applyFont="1" applyFill="1" applyBorder="1" applyAlignment="1">
      <alignment horizontal="center" vertical="center" wrapText="1"/>
    </xf>
    <xf numFmtId="185" fontId="10" fillId="11" borderId="16" xfId="0" applyNumberFormat="1" applyFont="1" applyFill="1" applyBorder="1" applyAlignment="1">
      <alignment horizontal="center" vertical="center" wrapText="1"/>
    </xf>
    <xf numFmtId="185" fontId="13" fillId="33" borderId="16" xfId="0" applyNumberFormat="1" applyFont="1" applyFill="1" applyBorder="1" applyAlignment="1">
      <alignment vertical="top"/>
    </xf>
    <xf numFmtId="185" fontId="1" fillId="33" borderId="16" xfId="0" applyNumberFormat="1" applyFont="1" applyFill="1" applyBorder="1" applyAlignment="1">
      <alignment vertical="top"/>
    </xf>
    <xf numFmtId="185" fontId="14" fillId="33" borderId="16" xfId="0" applyNumberFormat="1" applyFont="1" applyFill="1" applyBorder="1" applyAlignment="1">
      <alignment vertical="top"/>
    </xf>
    <xf numFmtId="0" fontId="69" fillId="33" borderId="0" xfId="0" applyFont="1" applyFill="1" applyAlignment="1">
      <alignment vertical="top" wrapText="1"/>
    </xf>
    <xf numFmtId="49" fontId="9" fillId="33" borderId="16" xfId="0" applyNumberFormat="1" applyFont="1" applyFill="1" applyBorder="1" applyAlignment="1">
      <alignment horizontal="left" vertical="top" wrapText="1"/>
    </xf>
    <xf numFmtId="186" fontId="10" fillId="1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1" fontId="6" fillId="34" borderId="26" xfId="0" applyNumberFormat="1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49" fontId="5" fillId="34" borderId="31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center" vertical="top" wrapText="1"/>
    </xf>
    <xf numFmtId="184" fontId="15" fillId="34" borderId="12" xfId="0" applyNumberFormat="1" applyFont="1" applyFill="1" applyBorder="1" applyAlignment="1">
      <alignment horizontal="center" vertical="center" wrapText="1"/>
    </xf>
    <xf numFmtId="184" fontId="5" fillId="34" borderId="13" xfId="0" applyNumberFormat="1" applyFont="1" applyFill="1" applyBorder="1" applyAlignment="1">
      <alignment horizontal="center" vertical="center" wrapText="1"/>
    </xf>
    <xf numFmtId="184" fontId="5" fillId="34" borderId="22" xfId="0" applyNumberFormat="1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center" vertical="top" wrapText="1"/>
    </xf>
    <xf numFmtId="184" fontId="15" fillId="34" borderId="15" xfId="0" applyNumberFormat="1" applyFont="1" applyFill="1" applyBorder="1" applyAlignment="1">
      <alignment horizontal="center" vertical="center" wrapText="1"/>
    </xf>
    <xf numFmtId="184" fontId="5" fillId="34" borderId="16" xfId="0" applyNumberFormat="1" applyFont="1" applyFill="1" applyBorder="1" applyAlignment="1">
      <alignment horizontal="center" vertical="center" wrapText="1"/>
    </xf>
    <xf numFmtId="184" fontId="15" fillId="34" borderId="24" xfId="0" applyNumberFormat="1" applyFont="1" applyFill="1" applyBorder="1" applyAlignment="1">
      <alignment horizontal="center" vertical="center" wrapText="1"/>
    </xf>
    <xf numFmtId="49" fontId="5" fillId="34" borderId="32" xfId="0" applyNumberFormat="1" applyFont="1" applyFill="1" applyBorder="1" applyAlignment="1">
      <alignment horizontal="center" vertical="center" wrapText="1"/>
    </xf>
    <xf numFmtId="49" fontId="5" fillId="34" borderId="23" xfId="0" applyNumberFormat="1" applyFont="1" applyFill="1" applyBorder="1" applyAlignment="1">
      <alignment horizontal="left" vertical="top" wrapText="1"/>
    </xf>
    <xf numFmtId="184" fontId="16" fillId="34" borderId="24" xfId="0" applyNumberFormat="1" applyFont="1" applyFill="1" applyBorder="1" applyAlignment="1">
      <alignment horizontal="center" vertical="center" wrapText="1"/>
    </xf>
    <xf numFmtId="184" fontId="5" fillId="34" borderId="27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 vertical="top" wrapText="1"/>
    </xf>
    <xf numFmtId="184" fontId="5" fillId="34" borderId="15" xfId="0" applyNumberFormat="1" applyFont="1" applyFill="1" applyBorder="1" applyAlignment="1">
      <alignment horizontal="center" vertical="center" wrapText="1"/>
    </xf>
    <xf numFmtId="184" fontId="5" fillId="34" borderId="24" xfId="0" applyNumberFormat="1" applyFont="1" applyFill="1" applyBorder="1" applyAlignment="1">
      <alignment horizontal="center" vertical="center" wrapText="1"/>
    </xf>
    <xf numFmtId="49" fontId="5" fillId="34" borderId="28" xfId="0" applyNumberFormat="1" applyFont="1" applyFill="1" applyBorder="1" applyAlignment="1">
      <alignment horizontal="left" vertical="top" wrapText="1"/>
    </xf>
    <xf numFmtId="49" fontId="5" fillId="34" borderId="33" xfId="0" applyNumberFormat="1" applyFont="1" applyFill="1" applyBorder="1" applyAlignment="1">
      <alignment horizontal="center" vertical="top" wrapText="1"/>
    </xf>
    <xf numFmtId="184" fontId="15" fillId="34" borderId="30" xfId="0" applyNumberFormat="1" applyFont="1" applyFill="1" applyBorder="1" applyAlignment="1">
      <alignment horizontal="center" vertical="center" wrapText="1"/>
    </xf>
    <xf numFmtId="184" fontId="5" fillId="34" borderId="29" xfId="0" applyNumberFormat="1" applyFont="1" applyFill="1" applyBorder="1" applyAlignment="1">
      <alignment horizontal="center" vertical="center" wrapText="1"/>
    </xf>
    <xf numFmtId="184" fontId="5" fillId="34" borderId="30" xfId="0" applyNumberFormat="1" applyFont="1" applyFill="1" applyBorder="1" applyAlignment="1">
      <alignment horizontal="center" vertical="center" wrapText="1"/>
    </xf>
    <xf numFmtId="184" fontId="17" fillId="34" borderId="34" xfId="0" applyNumberFormat="1" applyFont="1" applyFill="1" applyBorder="1" applyAlignment="1">
      <alignment horizontal="center" vertical="center" wrapText="1"/>
    </xf>
    <xf numFmtId="184" fontId="6" fillId="34" borderId="35" xfId="0" applyNumberFormat="1" applyFont="1" applyFill="1" applyBorder="1" applyAlignment="1">
      <alignment horizontal="center" vertical="center" wrapText="1"/>
    </xf>
    <xf numFmtId="184" fontId="17" fillId="34" borderId="36" xfId="0" applyNumberFormat="1" applyFont="1" applyFill="1" applyBorder="1" applyAlignment="1">
      <alignment horizontal="center" vertical="center" wrapText="1"/>
    </xf>
    <xf numFmtId="184" fontId="17" fillId="34" borderId="37" xfId="0" applyNumberFormat="1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184" fontId="15" fillId="34" borderId="38" xfId="0" applyNumberFormat="1" applyFont="1" applyFill="1" applyBorder="1" applyAlignment="1">
      <alignment horizontal="center" vertical="center" wrapText="1"/>
    </xf>
    <xf numFmtId="184" fontId="5" fillId="34" borderId="12" xfId="0" applyNumberFormat="1" applyFont="1" applyFill="1" applyBorder="1" applyAlignment="1">
      <alignment horizontal="center" vertical="center" wrapText="1"/>
    </xf>
    <xf numFmtId="184" fontId="15" fillId="34" borderId="22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/>
    </xf>
    <xf numFmtId="184" fontId="5" fillId="0" borderId="16" xfId="0" applyNumberFormat="1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left" vertical="top" wrapText="1"/>
    </xf>
    <xf numFmtId="0" fontId="5" fillId="34" borderId="33" xfId="0" applyFont="1" applyFill="1" applyBorder="1" applyAlignment="1">
      <alignment horizontal="center" vertical="top" wrapText="1"/>
    </xf>
    <xf numFmtId="184" fontId="5" fillId="0" borderId="27" xfId="0" applyNumberFormat="1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center" vertical="top" wrapText="1"/>
    </xf>
    <xf numFmtId="184" fontId="5" fillId="34" borderId="31" xfId="0" applyNumberFormat="1" applyFont="1" applyFill="1" applyBorder="1" applyAlignment="1">
      <alignment horizontal="center" vertical="center" wrapText="1"/>
    </xf>
    <xf numFmtId="184" fontId="5" fillId="34" borderId="34" xfId="0" applyNumberFormat="1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left" vertical="top" wrapText="1"/>
    </xf>
    <xf numFmtId="0" fontId="5" fillId="34" borderId="41" xfId="0" applyFont="1" applyFill="1" applyBorder="1" applyAlignment="1">
      <alignment horizontal="center" vertical="top" wrapText="1"/>
    </xf>
    <xf numFmtId="184" fontId="5" fillId="34" borderId="25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left" vertical="top" wrapText="1"/>
    </xf>
    <xf numFmtId="0" fontId="5" fillId="34" borderId="42" xfId="0" applyFont="1" applyFill="1" applyBorder="1" applyAlignment="1">
      <alignment horizontal="center" vertical="top" wrapText="1"/>
    </xf>
    <xf numFmtId="184" fontId="5" fillId="34" borderId="26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left" vertical="top" wrapText="1"/>
    </xf>
    <xf numFmtId="184" fontId="15" fillId="34" borderId="26" xfId="0" applyNumberFormat="1" applyFont="1" applyFill="1" applyBorder="1" applyAlignment="1">
      <alignment horizontal="center" vertical="center" wrapText="1"/>
    </xf>
    <xf numFmtId="184" fontId="5" fillId="34" borderId="43" xfId="0" applyNumberFormat="1" applyFont="1" applyFill="1" applyBorder="1" applyAlignment="1">
      <alignment horizontal="center" vertical="center" wrapText="1"/>
    </xf>
    <xf numFmtId="49" fontId="5" fillId="34" borderId="44" xfId="0" applyNumberFormat="1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left" vertical="top" wrapText="1"/>
    </xf>
    <xf numFmtId="0" fontId="12" fillId="0" borderId="29" xfId="0" applyFont="1" applyBorder="1" applyAlignment="1">
      <alignment vertical="top"/>
    </xf>
    <xf numFmtId="184" fontId="15" fillId="34" borderId="32" xfId="0" applyNumberFormat="1" applyFont="1" applyFill="1" applyBorder="1" applyAlignment="1">
      <alignment horizontal="center" vertical="center" wrapText="1"/>
    </xf>
    <xf numFmtId="184" fontId="16" fillId="34" borderId="27" xfId="0" applyNumberFormat="1" applyFont="1" applyFill="1" applyBorder="1" applyAlignment="1">
      <alignment horizontal="center" vertical="center" wrapText="1"/>
    </xf>
    <xf numFmtId="184" fontId="15" fillId="34" borderId="45" xfId="0" applyNumberFormat="1" applyFont="1" applyFill="1" applyBorder="1" applyAlignment="1">
      <alignment horizontal="center" vertical="center" wrapText="1"/>
    </xf>
    <xf numFmtId="184" fontId="16" fillId="34" borderId="15" xfId="0" applyNumberFormat="1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top" wrapText="1"/>
    </xf>
    <xf numFmtId="184" fontId="15" fillId="34" borderId="16" xfId="0" applyNumberFormat="1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48" xfId="0" applyFont="1" applyFill="1" applyBorder="1" applyAlignment="1">
      <alignment horizontal="center" vertical="top" wrapText="1"/>
    </xf>
    <xf numFmtId="49" fontId="5" fillId="34" borderId="47" xfId="0" applyNumberFormat="1" applyFont="1" applyFill="1" applyBorder="1" applyAlignment="1">
      <alignment horizontal="center" vertical="center" wrapText="1"/>
    </xf>
    <xf numFmtId="184" fontId="15" fillId="34" borderId="25" xfId="0" applyNumberFormat="1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top" wrapText="1"/>
    </xf>
    <xf numFmtId="0" fontId="16" fillId="34" borderId="29" xfId="0" applyFont="1" applyFill="1" applyBorder="1" applyAlignment="1">
      <alignment horizontal="left" vertical="top" wrapText="1"/>
    </xf>
    <xf numFmtId="49" fontId="5" fillId="34" borderId="49" xfId="0" applyNumberFormat="1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top" wrapText="1"/>
    </xf>
    <xf numFmtId="49" fontId="5" fillId="34" borderId="51" xfId="0" applyNumberFormat="1" applyFont="1" applyFill="1" applyBorder="1" applyAlignment="1">
      <alignment horizontal="center" vertical="center" wrapText="1"/>
    </xf>
    <xf numFmtId="0" fontId="16" fillId="34" borderId="40" xfId="0" applyFont="1" applyFill="1" applyBorder="1" applyAlignment="1">
      <alignment horizontal="left" vertical="top" wrapText="1"/>
    </xf>
    <xf numFmtId="49" fontId="5" fillId="34" borderId="16" xfId="0" applyNumberFormat="1" applyFont="1" applyFill="1" applyBorder="1" applyAlignment="1">
      <alignment vertical="center" wrapText="1"/>
    </xf>
    <xf numFmtId="49" fontId="5" fillId="34" borderId="16" xfId="0" applyNumberFormat="1" applyFont="1" applyFill="1" applyBorder="1" applyAlignment="1">
      <alignment vertical="top" wrapText="1"/>
    </xf>
    <xf numFmtId="49" fontId="5" fillId="34" borderId="16" xfId="0" applyNumberFormat="1" applyFont="1" applyFill="1" applyBorder="1" applyAlignment="1">
      <alignment horizontal="center" vertical="top" wrapText="1"/>
    </xf>
    <xf numFmtId="184" fontId="17" fillId="34" borderId="52" xfId="0" applyNumberFormat="1" applyFont="1" applyFill="1" applyBorder="1" applyAlignment="1">
      <alignment horizontal="center" vertical="center" wrapText="1"/>
    </xf>
    <xf numFmtId="184" fontId="6" fillId="34" borderId="53" xfId="0" applyNumberFormat="1" applyFont="1" applyFill="1" applyBorder="1" applyAlignment="1">
      <alignment horizontal="center" vertical="center" wrapText="1"/>
    </xf>
    <xf numFmtId="184" fontId="17" fillId="34" borderId="54" xfId="0" applyNumberFormat="1" applyFont="1" applyFill="1" applyBorder="1" applyAlignment="1">
      <alignment horizontal="center" vertical="center" wrapText="1"/>
    </xf>
    <xf numFmtId="184" fontId="17" fillId="34" borderId="55" xfId="0" applyNumberFormat="1" applyFont="1" applyFill="1" applyBorder="1" applyAlignment="1">
      <alignment horizontal="center" vertical="center" wrapText="1"/>
    </xf>
    <xf numFmtId="1" fontId="5" fillId="34" borderId="0" xfId="0" applyNumberFormat="1" applyFont="1" applyFill="1" applyAlignment="1">
      <alignment horizontal="left" vertical="center"/>
    </xf>
    <xf numFmtId="0" fontId="6" fillId="34" borderId="31" xfId="0" applyFont="1" applyFill="1" applyBorder="1" applyAlignment="1">
      <alignment horizontal="center" vertical="center" wrapText="1"/>
    </xf>
    <xf numFmtId="184" fontId="5" fillId="34" borderId="38" xfId="0" applyNumberFormat="1" applyFont="1" applyFill="1" applyBorder="1" applyAlignment="1">
      <alignment horizontal="center" vertical="center" wrapText="1"/>
    </xf>
    <xf numFmtId="184" fontId="5" fillId="0" borderId="45" xfId="0" applyNumberFormat="1" applyFont="1" applyBorder="1" applyAlignment="1">
      <alignment horizontal="center" vertical="center" wrapText="1"/>
    </xf>
    <xf numFmtId="184" fontId="15" fillId="0" borderId="12" xfId="0" applyNumberFormat="1" applyFont="1" applyBorder="1" applyAlignment="1">
      <alignment horizontal="center" vertical="center" wrapText="1"/>
    </xf>
    <xf numFmtId="184" fontId="15" fillId="0" borderId="30" xfId="0" applyNumberFormat="1" applyFont="1" applyBorder="1" applyAlignment="1">
      <alignment horizontal="center" vertical="center" wrapText="1"/>
    </xf>
    <xf numFmtId="184" fontId="16" fillId="34" borderId="12" xfId="0" applyNumberFormat="1" applyFont="1" applyFill="1" applyBorder="1" applyAlignment="1">
      <alignment horizontal="center" vertical="center" wrapText="1"/>
    </xf>
    <xf numFmtId="184" fontId="16" fillId="34" borderId="13" xfId="0" applyNumberFormat="1" applyFont="1" applyFill="1" applyBorder="1" applyAlignment="1">
      <alignment horizontal="center" vertical="center" wrapText="1"/>
    </xf>
    <xf numFmtId="184" fontId="16" fillId="34" borderId="22" xfId="0" applyNumberFormat="1" applyFont="1" applyFill="1" applyBorder="1" applyAlignment="1">
      <alignment horizontal="center" vertical="center" wrapText="1"/>
    </xf>
    <xf numFmtId="184" fontId="5" fillId="0" borderId="42" xfId="0" applyNumberFormat="1" applyFont="1" applyBorder="1" applyAlignment="1">
      <alignment horizontal="center" vertical="center" wrapText="1"/>
    </xf>
    <xf numFmtId="184" fontId="5" fillId="0" borderId="0" xfId="0" applyNumberFormat="1" applyFont="1" applyAlignment="1">
      <alignment horizontal="center" vertical="center" wrapText="1"/>
    </xf>
    <xf numFmtId="184" fontId="5" fillId="0" borderId="47" xfId="0" applyNumberFormat="1" applyFont="1" applyBorder="1" applyAlignment="1">
      <alignment horizontal="center" vertical="center" wrapText="1"/>
    </xf>
    <xf numFmtId="184" fontId="5" fillId="34" borderId="23" xfId="0" applyNumberFormat="1" applyFont="1" applyFill="1" applyBorder="1" applyAlignment="1">
      <alignment horizontal="center" vertical="center" wrapText="1"/>
    </xf>
    <xf numFmtId="184" fontId="5" fillId="0" borderId="15" xfId="0" applyNumberFormat="1" applyFont="1" applyBorder="1" applyAlignment="1">
      <alignment horizontal="center" vertical="center" wrapText="1"/>
    </xf>
    <xf numFmtId="184" fontId="15" fillId="0" borderId="15" xfId="0" applyNumberFormat="1" applyFont="1" applyBorder="1" applyAlignment="1">
      <alignment horizontal="center" vertical="center" wrapText="1"/>
    </xf>
    <xf numFmtId="184" fontId="5" fillId="0" borderId="25" xfId="0" applyNumberFormat="1" applyFont="1" applyBorder="1" applyAlignment="1">
      <alignment horizontal="center" vertical="center" wrapText="1"/>
    </xf>
    <xf numFmtId="184" fontId="5" fillId="34" borderId="20" xfId="0" applyNumberFormat="1" applyFont="1" applyFill="1" applyBorder="1" applyAlignment="1">
      <alignment horizontal="center" vertical="center" wrapText="1"/>
    </xf>
    <xf numFmtId="184" fontId="5" fillId="0" borderId="18" xfId="0" applyNumberFormat="1" applyFont="1" applyBorder="1" applyAlignment="1">
      <alignment horizontal="center" vertical="center" wrapText="1"/>
    </xf>
    <xf numFmtId="184" fontId="6" fillId="34" borderId="56" xfId="0" applyNumberFormat="1" applyFont="1" applyFill="1" applyBorder="1" applyAlignment="1">
      <alignment horizontal="center" vertical="center" wrapText="1"/>
    </xf>
    <xf numFmtId="184" fontId="17" fillId="0" borderId="34" xfId="0" applyNumberFormat="1" applyFont="1" applyBorder="1" applyAlignment="1">
      <alignment horizontal="center" vertical="center" wrapText="1"/>
    </xf>
    <xf numFmtId="184" fontId="6" fillId="34" borderId="13" xfId="0" applyNumberFormat="1" applyFont="1" applyFill="1" applyBorder="1" applyAlignment="1">
      <alignment horizontal="center" vertical="center" wrapText="1"/>
    </xf>
    <xf numFmtId="184" fontId="17" fillId="0" borderId="5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4" fontId="5" fillId="0" borderId="58" xfId="0" applyNumberFormat="1" applyFont="1" applyBorder="1" applyAlignment="1">
      <alignment horizontal="center" vertical="center" wrapText="1"/>
    </xf>
    <xf numFmtId="184" fontId="5" fillId="34" borderId="59" xfId="0" applyNumberFormat="1" applyFont="1" applyFill="1" applyBorder="1" applyAlignment="1">
      <alignment horizontal="center" vertical="center" wrapText="1"/>
    </xf>
    <xf numFmtId="184" fontId="15" fillId="0" borderId="60" xfId="0" applyNumberFormat="1" applyFont="1" applyBorder="1" applyAlignment="1">
      <alignment horizontal="center" vertical="center" wrapText="1"/>
    </xf>
    <xf numFmtId="184" fontId="5" fillId="34" borderId="40" xfId="0" applyNumberFormat="1" applyFont="1" applyFill="1" applyBorder="1" applyAlignment="1">
      <alignment horizontal="center" vertical="center" wrapText="1"/>
    </xf>
    <xf numFmtId="184" fontId="6" fillId="34" borderId="36" xfId="0" applyNumberFormat="1" applyFont="1" applyFill="1" applyBorder="1" applyAlignment="1">
      <alignment horizontal="center" vertical="center" wrapText="1"/>
    </xf>
    <xf numFmtId="184" fontId="5" fillId="0" borderId="61" xfId="0" applyNumberFormat="1" applyFont="1" applyBorder="1" applyAlignment="1">
      <alignment horizontal="center" vertical="center" wrapText="1"/>
    </xf>
    <xf numFmtId="184" fontId="5" fillId="0" borderId="35" xfId="0" applyNumberFormat="1" applyFont="1" applyBorder="1" applyAlignment="1">
      <alignment horizontal="center" vertical="center" wrapText="1"/>
    </xf>
    <xf numFmtId="184" fontId="5" fillId="34" borderId="36" xfId="0" applyNumberFormat="1" applyFont="1" applyFill="1" applyBorder="1" applyAlignment="1">
      <alignment horizontal="center" vertical="center" wrapText="1"/>
    </xf>
    <xf numFmtId="184" fontId="17" fillId="0" borderId="62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/>
    </xf>
    <xf numFmtId="184" fontId="5" fillId="34" borderId="35" xfId="0" applyNumberFormat="1" applyFont="1" applyFill="1" applyBorder="1" applyAlignment="1">
      <alignment horizontal="center" vertical="center" wrapText="1"/>
    </xf>
    <xf numFmtId="184" fontId="5" fillId="0" borderId="34" xfId="0" applyNumberFormat="1" applyFont="1" applyBorder="1" applyAlignment="1">
      <alignment horizontal="center" vertical="center" wrapText="1"/>
    </xf>
    <xf numFmtId="184" fontId="5" fillId="0" borderId="35" xfId="0" applyNumberFormat="1" applyFont="1" applyFill="1" applyBorder="1" applyAlignment="1">
      <alignment horizontal="center" vertical="center" wrapText="1"/>
    </xf>
    <xf numFmtId="184" fontId="5" fillId="0" borderId="12" xfId="0" applyNumberFormat="1" applyFont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184" fontId="15" fillId="0" borderId="34" xfId="0" applyNumberFormat="1" applyFont="1" applyBorder="1" applyAlignment="1">
      <alignment horizontal="center" vertical="center" wrapText="1"/>
    </xf>
    <xf numFmtId="184" fontId="5" fillId="0" borderId="43" xfId="0" applyNumberFormat="1" applyFont="1" applyFill="1" applyBorder="1" applyAlignment="1">
      <alignment horizontal="center" vertical="center" wrapText="1"/>
    </xf>
    <xf numFmtId="184" fontId="5" fillId="0" borderId="30" xfId="0" applyNumberFormat="1" applyFont="1" applyBorder="1" applyAlignment="1">
      <alignment horizontal="center" vertical="center" wrapText="1"/>
    </xf>
    <xf numFmtId="184" fontId="6" fillId="34" borderId="54" xfId="0" applyNumberFormat="1" applyFont="1" applyFill="1" applyBorder="1" applyAlignment="1">
      <alignment horizontal="center" vertical="center" wrapText="1"/>
    </xf>
    <xf numFmtId="184" fontId="6" fillId="0" borderId="55" xfId="0" applyNumberFormat="1" applyFont="1" applyBorder="1" applyAlignment="1">
      <alignment horizontal="center" vertical="center" wrapText="1"/>
    </xf>
    <xf numFmtId="184" fontId="6" fillId="0" borderId="53" xfId="0" applyNumberFormat="1" applyFont="1" applyBorder="1" applyAlignment="1">
      <alignment horizontal="center" vertical="center" wrapText="1"/>
    </xf>
    <xf numFmtId="184" fontId="6" fillId="34" borderId="20" xfId="0" applyNumberFormat="1" applyFont="1" applyFill="1" applyBorder="1" applyAlignment="1">
      <alignment horizontal="center" vertical="center" wrapText="1"/>
    </xf>
    <xf numFmtId="184" fontId="6" fillId="0" borderId="35" xfId="0" applyNumberFormat="1" applyFont="1" applyBorder="1" applyAlignment="1">
      <alignment horizontal="center" vertical="center" wrapText="1"/>
    </xf>
    <xf numFmtId="184" fontId="6" fillId="0" borderId="62" xfId="0" applyNumberFormat="1" applyFont="1" applyBorder="1" applyAlignment="1">
      <alignment horizontal="center"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184" fontId="15" fillId="34" borderId="13" xfId="0" applyNumberFormat="1" applyFont="1" applyFill="1" applyBorder="1" applyAlignment="1">
      <alignment horizontal="center" vertical="center" wrapText="1"/>
    </xf>
    <xf numFmtId="184" fontId="16" fillId="34" borderId="23" xfId="0" applyNumberFormat="1" applyFont="1" applyFill="1" applyBorder="1" applyAlignment="1">
      <alignment horizontal="center" vertical="center" wrapText="1"/>
    </xf>
    <xf numFmtId="184" fontId="16" fillId="34" borderId="16" xfId="0" applyNumberFormat="1" applyFont="1" applyFill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center" vertical="center" wrapText="1"/>
    </xf>
    <xf numFmtId="184" fontId="5" fillId="0" borderId="43" xfId="0" applyNumberFormat="1" applyFont="1" applyBorder="1" applyAlignment="1">
      <alignment horizontal="center" vertical="center" wrapText="1"/>
    </xf>
    <xf numFmtId="184" fontId="5" fillId="34" borderId="63" xfId="0" applyNumberFormat="1" applyFont="1" applyFill="1" applyBorder="1" applyAlignment="1">
      <alignment horizontal="center" vertical="center" wrapText="1"/>
    </xf>
    <xf numFmtId="184" fontId="6" fillId="0" borderId="56" xfId="0" applyNumberFormat="1" applyFont="1" applyBorder="1" applyAlignment="1">
      <alignment horizontal="center" vertical="center" wrapText="1"/>
    </xf>
    <xf numFmtId="184" fontId="17" fillId="34" borderId="35" xfId="0" applyNumberFormat="1" applyFont="1" applyFill="1" applyBorder="1" applyAlignment="1">
      <alignment horizontal="center" vertical="center" wrapText="1"/>
    </xf>
    <xf numFmtId="184" fontId="5" fillId="0" borderId="59" xfId="0" applyNumberFormat="1" applyFont="1" applyBorder="1" applyAlignment="1">
      <alignment horizontal="center" vertical="center" wrapText="1"/>
    </xf>
    <xf numFmtId="184" fontId="5" fillId="0" borderId="27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/>
    </xf>
    <xf numFmtId="184" fontId="15" fillId="34" borderId="35" xfId="0" applyNumberFormat="1" applyFont="1" applyFill="1" applyBorder="1" applyAlignment="1">
      <alignment horizontal="center" vertical="center" wrapText="1"/>
    </xf>
    <xf numFmtId="184" fontId="16" fillId="34" borderId="35" xfId="0" applyNumberFormat="1" applyFont="1" applyFill="1" applyBorder="1" applyAlignment="1">
      <alignment horizontal="center" vertical="center" wrapText="1"/>
    </xf>
    <xf numFmtId="184" fontId="17" fillId="34" borderId="53" xfId="0" applyNumberFormat="1" applyFont="1" applyFill="1" applyBorder="1" applyAlignment="1">
      <alignment horizontal="center" vertical="center" wrapText="1"/>
    </xf>
    <xf numFmtId="184" fontId="17" fillId="34" borderId="65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" fontId="21" fillId="0" borderId="26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49" fontId="19" fillId="0" borderId="59" xfId="0" applyNumberFormat="1" applyFont="1" applyBorder="1" applyAlignment="1">
      <alignment horizontal="left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184" fontId="19" fillId="0" borderId="60" xfId="0" applyNumberFormat="1" applyFont="1" applyBorder="1" applyAlignment="1">
      <alignment horizontal="center" vertical="center" wrapText="1"/>
    </xf>
    <xf numFmtId="184" fontId="19" fillId="0" borderId="59" xfId="0" applyNumberFormat="1" applyFont="1" applyBorder="1" applyAlignment="1">
      <alignment horizontal="center" vertical="center" wrapText="1"/>
    </xf>
    <xf numFmtId="184" fontId="19" fillId="0" borderId="38" xfId="0" applyNumberFormat="1" applyFont="1" applyBorder="1" applyAlignment="1">
      <alignment horizontal="center" vertical="center" wrapText="1"/>
    </xf>
    <xf numFmtId="184" fontId="19" fillId="0" borderId="12" xfId="0" applyNumberFormat="1" applyFont="1" applyBorder="1" applyAlignment="1">
      <alignment horizontal="center" vertical="center" wrapText="1"/>
    </xf>
    <xf numFmtId="184" fontId="19" fillId="0" borderId="13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left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184" fontId="19" fillId="0" borderId="15" xfId="0" applyNumberFormat="1" applyFont="1" applyBorder="1" applyAlignment="1">
      <alignment horizontal="center" vertical="center" wrapText="1"/>
    </xf>
    <xf numFmtId="184" fontId="19" fillId="0" borderId="16" xfId="0" applyNumberFormat="1" applyFont="1" applyBorder="1" applyAlignment="1">
      <alignment horizontal="center" vertical="center" wrapText="1"/>
    </xf>
    <xf numFmtId="184" fontId="19" fillId="0" borderId="24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49" fontId="19" fillId="0" borderId="50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184" fontId="19" fillId="34" borderId="15" xfId="0" applyNumberFormat="1" applyFont="1" applyFill="1" applyBorder="1" applyAlignment="1">
      <alignment horizontal="center" vertical="center" wrapText="1"/>
    </xf>
    <xf numFmtId="184" fontId="19" fillId="34" borderId="16" xfId="0" applyNumberFormat="1" applyFont="1" applyFill="1" applyBorder="1" applyAlignment="1">
      <alignment horizontal="center" vertical="center" wrapText="1"/>
    </xf>
    <xf numFmtId="184" fontId="19" fillId="34" borderId="24" xfId="0" applyNumberFormat="1" applyFont="1" applyFill="1" applyBorder="1" applyAlignment="1">
      <alignment horizontal="center" vertical="center" wrapText="1"/>
    </xf>
    <xf numFmtId="49" fontId="19" fillId="0" borderId="6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184" fontId="19" fillId="0" borderId="45" xfId="0" applyNumberFormat="1" applyFont="1" applyBorder="1" applyAlignment="1">
      <alignment horizontal="center" vertical="center" wrapText="1"/>
    </xf>
    <xf numFmtId="184" fontId="19" fillId="0" borderId="43" xfId="0" applyNumberFormat="1" applyFont="1" applyBorder="1" applyAlignment="1">
      <alignment horizontal="center" vertical="center" wrapText="1"/>
    </xf>
    <xf numFmtId="184" fontId="19" fillId="0" borderId="40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84" fontId="21" fillId="0" borderId="49" xfId="0" applyNumberFormat="1" applyFont="1" applyBorder="1" applyAlignment="1">
      <alignment horizontal="center" vertical="center" wrapText="1"/>
    </xf>
    <xf numFmtId="184" fontId="21" fillId="0" borderId="10" xfId="0" applyNumberFormat="1" applyFont="1" applyBorder="1" applyAlignment="1">
      <alignment horizontal="center" vertical="center" wrapText="1"/>
    </xf>
    <xf numFmtId="184" fontId="21" fillId="0" borderId="20" xfId="0" applyNumberFormat="1" applyFont="1" applyBorder="1" applyAlignment="1">
      <alignment horizontal="center" vertical="center" wrapText="1"/>
    </xf>
    <xf numFmtId="184" fontId="21" fillId="0" borderId="30" xfId="0" applyNumberFormat="1" applyFont="1" applyBorder="1" applyAlignment="1">
      <alignment horizontal="center" vertical="center" wrapText="1"/>
    </xf>
    <xf numFmtId="184" fontId="21" fillId="0" borderId="27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184" fontId="19" fillId="0" borderId="67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184" fontId="19" fillId="0" borderId="25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/>
    </xf>
    <xf numFmtId="184" fontId="21" fillId="0" borderId="52" xfId="0" applyNumberFormat="1" applyFont="1" applyBorder="1" applyAlignment="1">
      <alignment horizontal="center" vertical="center" wrapText="1"/>
    </xf>
    <xf numFmtId="184" fontId="21" fillId="0" borderId="53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" fontId="19" fillId="0" borderId="0" xfId="0" applyNumberFormat="1" applyFont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184" fontId="19" fillId="34" borderId="25" xfId="0" applyNumberFormat="1" applyFont="1" applyFill="1" applyBorder="1" applyAlignment="1">
      <alignment horizontal="center" vertical="center" wrapText="1"/>
    </xf>
    <xf numFmtId="184" fontId="19" fillId="0" borderId="31" xfId="0" applyNumberFormat="1" applyFont="1" applyBorder="1" applyAlignment="1">
      <alignment horizontal="center" vertical="center" wrapText="1"/>
    </xf>
    <xf numFmtId="184" fontId="19" fillId="0" borderId="22" xfId="0" applyNumberFormat="1" applyFont="1" applyBorder="1" applyAlignment="1">
      <alignment horizontal="center" vertical="center" wrapText="1"/>
    </xf>
    <xf numFmtId="184" fontId="21" fillId="0" borderId="65" xfId="0" applyNumberFormat="1" applyFont="1" applyBorder="1" applyAlignment="1">
      <alignment horizontal="center" vertical="center" wrapText="1"/>
    </xf>
    <xf numFmtId="184" fontId="21" fillId="0" borderId="34" xfId="0" applyNumberFormat="1" applyFont="1" applyBorder="1" applyAlignment="1">
      <alignment horizontal="center" vertical="center" wrapText="1"/>
    </xf>
    <xf numFmtId="184" fontId="21" fillId="0" borderId="35" xfId="0" applyNumberFormat="1" applyFont="1" applyBorder="1" applyAlignment="1">
      <alignment horizontal="center" vertical="center" wrapText="1"/>
    </xf>
    <xf numFmtId="184" fontId="21" fillId="0" borderId="36" xfId="0" applyNumberFormat="1" applyFont="1" applyBorder="1" applyAlignment="1">
      <alignment horizontal="center" vertical="center" wrapText="1"/>
    </xf>
    <xf numFmtId="185" fontId="9" fillId="33" borderId="16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49" fontId="21" fillId="0" borderId="23" xfId="0" applyNumberFormat="1" applyFont="1" applyBorder="1" applyAlignment="1">
      <alignment horizontal="left" vertical="center" wrapText="1"/>
    </xf>
    <xf numFmtId="49" fontId="21" fillId="0" borderId="50" xfId="0" applyNumberFormat="1" applyFont="1" applyBorder="1" applyAlignment="1">
      <alignment horizontal="left" vertical="center" wrapText="1"/>
    </xf>
    <xf numFmtId="184" fontId="21" fillId="0" borderId="42" xfId="0" applyNumberFormat="1" applyFont="1" applyBorder="1" applyAlignment="1">
      <alignment horizontal="center" vertical="center" wrapText="1"/>
    </xf>
    <xf numFmtId="184" fontId="21" fillId="0" borderId="50" xfId="0" applyNumberFormat="1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49" fontId="19" fillId="0" borderId="63" xfId="0" applyNumberFormat="1" applyFont="1" applyBorder="1" applyAlignment="1">
      <alignment horizontal="left" vertical="center" wrapText="1"/>
    </xf>
    <xf numFmtId="49" fontId="19" fillId="0" borderId="73" xfId="0" applyNumberFormat="1" applyFont="1" applyBorder="1" applyAlignment="1">
      <alignment horizontal="left" vertical="center" wrapText="1"/>
    </xf>
    <xf numFmtId="184" fontId="19" fillId="34" borderId="47" xfId="0" applyNumberFormat="1" applyFont="1" applyFill="1" applyBorder="1" applyAlignment="1">
      <alignment horizontal="center" vertical="center" wrapText="1"/>
    </xf>
    <xf numFmtId="184" fontId="19" fillId="34" borderId="42" xfId="0" applyNumberFormat="1" applyFont="1" applyFill="1" applyBorder="1" applyAlignment="1">
      <alignment horizontal="center" vertical="center" wrapText="1"/>
    </xf>
    <xf numFmtId="184" fontId="19" fillId="34" borderId="50" xfId="0" applyNumberFormat="1" applyFont="1" applyFill="1" applyBorder="1" applyAlignment="1">
      <alignment horizontal="center" vertical="center" wrapText="1"/>
    </xf>
    <xf numFmtId="0" fontId="21" fillId="0" borderId="74" xfId="0" applyFont="1" applyBorder="1" applyAlignment="1">
      <alignment horizontal="right" vertical="center"/>
    </xf>
    <xf numFmtId="0" fontId="21" fillId="0" borderId="61" xfId="0" applyFont="1" applyBorder="1" applyAlignment="1">
      <alignment horizontal="right" vertical="center"/>
    </xf>
    <xf numFmtId="0" fontId="21" fillId="0" borderId="75" xfId="0" applyFont="1" applyBorder="1" applyAlignment="1">
      <alignment horizontal="right" vertical="center"/>
    </xf>
    <xf numFmtId="0" fontId="21" fillId="0" borderId="57" xfId="0" applyFont="1" applyBorder="1" applyAlignment="1">
      <alignment horizontal="center" wrapText="1"/>
    </xf>
    <xf numFmtId="0" fontId="21" fillId="0" borderId="62" xfId="0" applyFont="1" applyBorder="1" applyAlignment="1">
      <alignment horizontal="center" wrapText="1"/>
    </xf>
    <xf numFmtId="0" fontId="21" fillId="0" borderId="68" xfId="0" applyFont="1" applyBorder="1" applyAlignment="1">
      <alignment horizontal="center" wrapText="1"/>
    </xf>
    <xf numFmtId="0" fontId="21" fillId="0" borderId="48" xfId="0" applyFont="1" applyBorder="1" applyAlignment="1">
      <alignment horizontal="right" vertical="center" wrapText="1"/>
    </xf>
    <xf numFmtId="0" fontId="21" fillId="0" borderId="76" xfId="0" applyFont="1" applyBorder="1" applyAlignment="1">
      <alignment horizontal="right" vertical="center" wrapText="1"/>
    </xf>
    <xf numFmtId="0" fontId="21" fillId="0" borderId="77" xfId="0" applyFont="1" applyBorder="1" applyAlignment="1">
      <alignment horizontal="right" vertical="center" wrapText="1"/>
    </xf>
    <xf numFmtId="0" fontId="21" fillId="0" borderId="74" xfId="0" applyFont="1" applyBorder="1" applyAlignment="1">
      <alignment horizontal="right" vertical="center" wrapText="1"/>
    </xf>
    <xf numFmtId="0" fontId="21" fillId="0" borderId="61" xfId="0" applyFont="1" applyBorder="1" applyAlignment="1">
      <alignment horizontal="right" vertical="center" wrapText="1"/>
    </xf>
    <xf numFmtId="1" fontId="22" fillId="0" borderId="0" xfId="0" applyNumberFormat="1" applyFont="1" applyAlignment="1">
      <alignment horizontal="left" vertical="center"/>
    </xf>
    <xf numFmtId="1" fontId="21" fillId="0" borderId="78" xfId="0" applyNumberFormat="1" applyFont="1" applyBorder="1" applyAlignment="1">
      <alignment horizontal="center" vertical="center" wrapText="1"/>
    </xf>
    <xf numFmtId="1" fontId="21" fillId="0" borderId="32" xfId="0" applyNumberFormat="1" applyFont="1" applyBorder="1" applyAlignment="1">
      <alignment horizontal="center" vertical="center" wrapText="1"/>
    </xf>
    <xf numFmtId="1" fontId="21" fillId="0" borderId="31" xfId="0" applyNumberFormat="1" applyFont="1" applyBorder="1" applyAlignment="1">
      <alignment horizontal="center" vertical="center" wrapText="1"/>
    </xf>
    <xf numFmtId="49" fontId="19" fillId="0" borderId="78" xfId="0" applyNumberFormat="1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 wrapText="1"/>
    </xf>
    <xf numFmtId="0" fontId="6" fillId="34" borderId="80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6" fillId="34" borderId="74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left" vertical="center" wrapText="1"/>
    </xf>
    <xf numFmtId="0" fontId="6" fillId="34" borderId="57" xfId="0" applyFont="1" applyFill="1" applyBorder="1" applyAlignment="1">
      <alignment horizontal="right" vertical="center"/>
    </xf>
    <xf numFmtId="0" fontId="6" fillId="34" borderId="62" xfId="0" applyFont="1" applyFill="1" applyBorder="1" applyAlignment="1">
      <alignment horizontal="right" vertical="center"/>
    </xf>
    <xf numFmtId="0" fontId="6" fillId="34" borderId="57" xfId="0" applyFont="1" applyFill="1" applyBorder="1" applyAlignment="1">
      <alignment horizontal="center" wrapText="1"/>
    </xf>
    <xf numFmtId="0" fontId="6" fillId="34" borderId="62" xfId="0" applyFont="1" applyFill="1" applyBorder="1" applyAlignment="1">
      <alignment horizontal="center" wrapText="1"/>
    </xf>
    <xf numFmtId="0" fontId="6" fillId="34" borderId="68" xfId="0" applyFont="1" applyFill="1" applyBorder="1" applyAlignment="1">
      <alignment horizontal="right" vertical="center"/>
    </xf>
    <xf numFmtId="0" fontId="6" fillId="34" borderId="64" xfId="0" applyFont="1" applyFill="1" applyBorder="1" applyAlignment="1">
      <alignment horizontal="center" wrapText="1"/>
    </xf>
    <xf numFmtId="0" fontId="6" fillId="34" borderId="74" xfId="0" applyFont="1" applyFill="1" applyBorder="1" applyAlignment="1">
      <alignment horizontal="right" vertical="center"/>
    </xf>
    <xf numFmtId="0" fontId="6" fillId="34" borderId="61" xfId="0" applyFont="1" applyFill="1" applyBorder="1" applyAlignment="1">
      <alignment horizontal="right" vertical="center"/>
    </xf>
    <xf numFmtId="0" fontId="6" fillId="34" borderId="57" xfId="0" applyFont="1" applyFill="1" applyBorder="1" applyAlignment="1">
      <alignment horizontal="right" vertical="center" wrapText="1"/>
    </xf>
    <xf numFmtId="0" fontId="6" fillId="34" borderId="62" xfId="0" applyFont="1" applyFill="1" applyBorder="1" applyAlignment="1">
      <alignment horizontal="right" vertical="center" wrapText="1"/>
    </xf>
    <xf numFmtId="0" fontId="6" fillId="34" borderId="68" xfId="0" applyFont="1" applyFill="1" applyBorder="1" applyAlignment="1">
      <alignment horizontal="right" vertical="center" wrapText="1"/>
    </xf>
    <xf numFmtId="1" fontId="6" fillId="34" borderId="78" xfId="0" applyNumberFormat="1" applyFont="1" applyFill="1" applyBorder="1" applyAlignment="1">
      <alignment horizontal="center" vertical="center" wrapText="1"/>
    </xf>
    <xf numFmtId="1" fontId="6" fillId="34" borderId="32" xfId="0" applyNumberFormat="1" applyFont="1" applyFill="1" applyBorder="1" applyAlignment="1">
      <alignment horizontal="center" vertical="center" wrapText="1"/>
    </xf>
    <xf numFmtId="1" fontId="6" fillId="34" borderId="31" xfId="0" applyNumberFormat="1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34" borderId="32" xfId="0" applyNumberFormat="1" applyFont="1" applyFill="1" applyBorder="1" applyAlignment="1">
      <alignment horizontal="center" vertical="center" wrapText="1"/>
    </xf>
    <xf numFmtId="49" fontId="5" fillId="34" borderId="31" xfId="0" applyNumberFormat="1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 wrapText="1"/>
    </xf>
    <xf numFmtId="49" fontId="5" fillId="34" borderId="44" xfId="0" applyNumberFormat="1" applyFont="1" applyFill="1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185" fontId="8" fillId="33" borderId="23" xfId="0" applyNumberFormat="1" applyFont="1" applyFill="1" applyBorder="1" applyAlignment="1">
      <alignment horizontal="left" vertical="center" wrapText="1"/>
    </xf>
    <xf numFmtId="185" fontId="8" fillId="33" borderId="42" xfId="0" applyNumberFormat="1" applyFont="1" applyFill="1" applyBorder="1" applyAlignment="1">
      <alignment horizontal="left" vertical="center" wrapText="1"/>
    </xf>
    <xf numFmtId="185" fontId="8" fillId="33" borderId="15" xfId="0" applyNumberFormat="1" applyFont="1" applyFill="1" applyBorder="1" applyAlignment="1">
      <alignment horizontal="left" vertical="center" wrapText="1"/>
    </xf>
    <xf numFmtId="185" fontId="10" fillId="33" borderId="16" xfId="0" applyNumberFormat="1" applyFont="1" applyFill="1" applyBorder="1" applyAlignment="1">
      <alignment horizontal="right" vertical="center"/>
    </xf>
    <xf numFmtId="185" fontId="8" fillId="33" borderId="16" xfId="0" applyNumberFormat="1" applyFont="1" applyFill="1" applyBorder="1" applyAlignment="1">
      <alignment horizontal="center" wrapText="1"/>
    </xf>
    <xf numFmtId="185" fontId="8" fillId="33" borderId="16" xfId="0" applyNumberFormat="1" applyFont="1" applyFill="1" applyBorder="1" applyAlignment="1">
      <alignment horizontal="right" vertical="center"/>
    </xf>
    <xf numFmtId="185" fontId="10" fillId="33" borderId="16" xfId="0" applyNumberFormat="1" applyFont="1" applyFill="1" applyBorder="1" applyAlignment="1">
      <alignment horizontal="right" vertical="center" wrapText="1"/>
    </xf>
    <xf numFmtId="185" fontId="9" fillId="33" borderId="16" xfId="0" applyNumberFormat="1" applyFont="1" applyFill="1" applyBorder="1" applyAlignment="1">
      <alignment horizontal="center" vertical="center" wrapText="1"/>
    </xf>
    <xf numFmtId="185" fontId="9" fillId="33" borderId="16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8" fillId="33" borderId="42" xfId="0" applyNumberFormat="1" applyFont="1" applyFill="1" applyBorder="1" applyAlignment="1">
      <alignment horizontal="center" vertical="center" wrapText="1"/>
    </xf>
    <xf numFmtId="0" fontId="8" fillId="0" borderId="42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185" fontId="8" fillId="0" borderId="42" xfId="0" applyNumberFormat="1" applyFont="1" applyFill="1" applyBorder="1" applyAlignment="1">
      <alignment horizontal="left" vertical="center" wrapText="1"/>
    </xf>
    <xf numFmtId="185" fontId="8" fillId="0" borderId="15" xfId="0" applyNumberFormat="1" applyFont="1" applyFill="1" applyBorder="1" applyAlignment="1">
      <alignment horizontal="left"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2"/>
  <sheetViews>
    <sheetView view="pageBreakPreview" zoomScale="55" zoomScaleNormal="50" zoomScaleSheetLayoutView="55" workbookViewId="0" topLeftCell="A30">
      <selection activeCell="J29" sqref="J29"/>
    </sheetView>
  </sheetViews>
  <sheetFormatPr defaultColWidth="9.140625" defaultRowHeight="15"/>
  <cols>
    <col min="1" max="1" width="6.57421875" style="244" customWidth="1"/>
    <col min="2" max="2" width="102.8515625" style="245" customWidth="1"/>
    <col min="3" max="3" width="21.7109375" style="0" customWidth="1"/>
    <col min="4" max="12" width="20.00390625" style="0" customWidth="1"/>
  </cols>
  <sheetData>
    <row r="1" spans="1:12" ht="15" customHeight="1">
      <c r="A1" s="246"/>
      <c r="B1" s="247"/>
      <c r="C1" s="246"/>
      <c r="D1" s="246"/>
      <c r="E1" s="246"/>
      <c r="F1" s="247" t="s">
        <v>0</v>
      </c>
      <c r="G1" s="246"/>
      <c r="H1" s="246"/>
      <c r="I1" s="246"/>
      <c r="J1" s="246"/>
      <c r="K1" s="246"/>
      <c r="L1" s="246"/>
    </row>
    <row r="2" spans="1:12" ht="15" customHeight="1">
      <c r="A2" s="248"/>
      <c r="B2" s="249"/>
      <c r="C2" s="248"/>
      <c r="D2" s="248"/>
      <c r="E2" s="248"/>
      <c r="F2" s="249" t="s">
        <v>1</v>
      </c>
      <c r="G2" s="248"/>
      <c r="H2" s="248"/>
      <c r="I2" s="248"/>
      <c r="J2" s="248"/>
      <c r="K2" s="248"/>
      <c r="L2" s="248"/>
    </row>
    <row r="3" spans="1:12" ht="15" customHeight="1">
      <c r="A3" s="248"/>
      <c r="B3" s="250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 ht="15" customHeight="1">
      <c r="A4" s="248"/>
      <c r="B4" s="250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ht="18.75">
      <c r="A5" s="316" t="s">
        <v>2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</row>
    <row r="6" spans="1:12" ht="18.75">
      <c r="A6" s="251"/>
      <c r="B6" s="251"/>
      <c r="C6" s="251"/>
      <c r="D6" s="251"/>
      <c r="E6" s="252"/>
      <c r="F6" s="251"/>
      <c r="G6" s="251"/>
      <c r="H6" s="251"/>
      <c r="I6" s="251"/>
      <c r="J6" s="251"/>
      <c r="K6" s="251"/>
      <c r="L6" s="251"/>
    </row>
    <row r="7" spans="1:12" ht="15" customHeight="1">
      <c r="A7" s="356" t="s">
        <v>3</v>
      </c>
      <c r="B7" s="327" t="s">
        <v>4</v>
      </c>
      <c r="C7" s="330" t="s">
        <v>5</v>
      </c>
      <c r="D7" s="333" t="s">
        <v>6</v>
      </c>
      <c r="E7" s="334"/>
      <c r="F7" s="334"/>
      <c r="G7" s="334"/>
      <c r="H7" s="334"/>
      <c r="I7" s="335"/>
      <c r="J7" s="333" t="s">
        <v>7</v>
      </c>
      <c r="K7" s="334"/>
      <c r="L7" s="335"/>
    </row>
    <row r="8" spans="1:12" ht="15" customHeight="1">
      <c r="A8" s="357"/>
      <c r="B8" s="328"/>
      <c r="C8" s="331"/>
      <c r="D8" s="317"/>
      <c r="E8" s="318"/>
      <c r="F8" s="318"/>
      <c r="G8" s="318"/>
      <c r="H8" s="318"/>
      <c r="I8" s="319"/>
      <c r="J8" s="336"/>
      <c r="K8" s="337"/>
      <c r="L8" s="338"/>
    </row>
    <row r="9" spans="1:12" ht="15" customHeight="1">
      <c r="A9" s="357"/>
      <c r="B9" s="328"/>
      <c r="C9" s="331"/>
      <c r="D9" s="317" t="s">
        <v>8</v>
      </c>
      <c r="E9" s="318"/>
      <c r="F9" s="319"/>
      <c r="G9" s="317" t="s">
        <v>9</v>
      </c>
      <c r="H9" s="318"/>
      <c r="I9" s="319"/>
      <c r="J9" s="317"/>
      <c r="K9" s="318"/>
      <c r="L9" s="319"/>
    </row>
    <row r="10" spans="1:12" ht="46.5" customHeight="1">
      <c r="A10" s="358"/>
      <c r="B10" s="329"/>
      <c r="C10" s="332"/>
      <c r="D10" s="253" t="s">
        <v>10</v>
      </c>
      <c r="E10" s="254">
        <v>2016</v>
      </c>
      <c r="F10" s="255">
        <v>2017</v>
      </c>
      <c r="G10" s="253" t="s">
        <v>10</v>
      </c>
      <c r="H10" s="254">
        <v>2016</v>
      </c>
      <c r="I10" s="254">
        <v>2017</v>
      </c>
      <c r="J10" s="253" t="s">
        <v>10</v>
      </c>
      <c r="K10" s="254">
        <v>2016</v>
      </c>
      <c r="L10" s="255">
        <v>2017</v>
      </c>
    </row>
    <row r="11" spans="1:12" ht="15.75">
      <c r="A11" s="256">
        <v>1</v>
      </c>
      <c r="B11" s="257">
        <v>2</v>
      </c>
      <c r="C11" s="258">
        <v>3</v>
      </c>
      <c r="D11" s="259">
        <v>4</v>
      </c>
      <c r="E11" s="260">
        <v>5</v>
      </c>
      <c r="F11" s="261">
        <v>6</v>
      </c>
      <c r="G11" s="262">
        <v>7</v>
      </c>
      <c r="H11" s="257">
        <v>8</v>
      </c>
      <c r="I11" s="257">
        <v>9</v>
      </c>
      <c r="J11" s="306">
        <v>10</v>
      </c>
      <c r="K11" s="257">
        <v>11</v>
      </c>
      <c r="L11" s="307">
        <v>12</v>
      </c>
    </row>
    <row r="12" spans="1:12" ht="16.5" customHeight="1">
      <c r="A12" s="320" t="s">
        <v>11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2"/>
    </row>
    <row r="13" spans="1:12" ht="78" customHeight="1">
      <c r="A13" s="359" t="s">
        <v>12</v>
      </c>
      <c r="B13" s="263" t="s">
        <v>13</v>
      </c>
      <c r="C13" s="264" t="s">
        <v>14</v>
      </c>
      <c r="D13" s="265">
        <f>E13+F13</f>
        <v>258686.93062</v>
      </c>
      <c r="E13" s="266">
        <v>130352.60972</v>
      </c>
      <c r="F13" s="267">
        <v>128334.3209</v>
      </c>
      <c r="G13" s="268">
        <f>H13+I13</f>
        <v>42983.06388</v>
      </c>
      <c r="H13" s="269">
        <f>3931.03818+H15</f>
        <v>3931.03818</v>
      </c>
      <c r="I13" s="269">
        <v>39052.0257</v>
      </c>
      <c r="J13" s="296">
        <f>D13+G13</f>
        <v>301669.99450000003</v>
      </c>
      <c r="K13" s="266">
        <f>E13+H13</f>
        <v>134283.64789999998</v>
      </c>
      <c r="L13" s="267">
        <f>F13+I13</f>
        <v>167386.3466</v>
      </c>
    </row>
    <row r="14" spans="1:12" ht="15.75">
      <c r="A14" s="360"/>
      <c r="B14" s="323" t="s">
        <v>15</v>
      </c>
      <c r="C14" s="324"/>
      <c r="D14" s="325"/>
      <c r="E14" s="325"/>
      <c r="F14" s="325"/>
      <c r="G14" s="325"/>
      <c r="H14" s="325"/>
      <c r="I14" s="325"/>
      <c r="J14" s="325"/>
      <c r="K14" s="325"/>
      <c r="L14" s="326"/>
    </row>
    <row r="15" spans="1:12" ht="52.5" customHeight="1">
      <c r="A15" s="360"/>
      <c r="B15" s="270" t="s">
        <v>16</v>
      </c>
      <c r="C15" s="271" t="s">
        <v>17</v>
      </c>
      <c r="D15" s="272">
        <f>E15+F15</f>
        <v>5534.46352</v>
      </c>
      <c r="E15" s="273">
        <v>0</v>
      </c>
      <c r="F15" s="274">
        <v>5534.46352</v>
      </c>
      <c r="G15" s="272">
        <f>H15+I15</f>
        <v>0</v>
      </c>
      <c r="H15" s="273">
        <v>0</v>
      </c>
      <c r="I15" s="273">
        <v>0</v>
      </c>
      <c r="J15" s="299">
        <f aca="true" t="shared" si="0" ref="J15:L17">D15+G15</f>
        <v>5534.46352</v>
      </c>
      <c r="K15" s="273">
        <f t="shared" si="0"/>
        <v>0</v>
      </c>
      <c r="L15" s="274">
        <f t="shared" si="0"/>
        <v>5534.46352</v>
      </c>
    </row>
    <row r="16" spans="1:12" ht="31.5" customHeight="1">
      <c r="A16" s="360"/>
      <c r="B16" s="275" t="s">
        <v>18</v>
      </c>
      <c r="C16" s="276" t="s">
        <v>19</v>
      </c>
      <c r="D16" s="272">
        <f>E16+F16</f>
        <v>1505.2705099999998</v>
      </c>
      <c r="E16" s="273">
        <v>0</v>
      </c>
      <c r="F16" s="274">
        <f>830.81053+674.45998</f>
        <v>1505.2705099999998</v>
      </c>
      <c r="G16" s="272">
        <f>H16+I16</f>
        <v>25406.14</v>
      </c>
      <c r="H16" s="273">
        <v>0</v>
      </c>
      <c r="I16" s="273">
        <v>25406.14</v>
      </c>
      <c r="J16" s="299">
        <f t="shared" si="0"/>
        <v>26911.410509999998</v>
      </c>
      <c r="K16" s="273">
        <f t="shared" si="0"/>
        <v>0</v>
      </c>
      <c r="L16" s="274">
        <f t="shared" si="0"/>
        <v>26911.410509999998</v>
      </c>
    </row>
    <row r="17" spans="1:12" ht="31.5" customHeight="1">
      <c r="A17" s="360"/>
      <c r="B17" s="275" t="s">
        <v>20</v>
      </c>
      <c r="C17" s="277"/>
      <c r="D17" s="278">
        <f>E17+F17</f>
        <v>207.09602</v>
      </c>
      <c r="E17" s="279">
        <v>0</v>
      </c>
      <c r="F17" s="280">
        <v>207.09602</v>
      </c>
      <c r="G17" s="278">
        <f>H17+I17</f>
        <v>3700</v>
      </c>
      <c r="H17" s="279">
        <v>0</v>
      </c>
      <c r="I17" s="279">
        <v>3700</v>
      </c>
      <c r="J17" s="308">
        <f t="shared" si="0"/>
        <v>3907.09602</v>
      </c>
      <c r="K17" s="279">
        <f t="shared" si="0"/>
        <v>0</v>
      </c>
      <c r="L17" s="280">
        <f t="shared" si="0"/>
        <v>3907.09602</v>
      </c>
    </row>
    <row r="18" spans="1:12" ht="16.5" customHeight="1">
      <c r="A18" s="360"/>
      <c r="B18" s="339" t="s">
        <v>21</v>
      </c>
      <c r="C18" s="340"/>
      <c r="D18" s="341"/>
      <c r="E18" s="342"/>
      <c r="F18" s="342"/>
      <c r="G18" s="342"/>
      <c r="H18" s="342"/>
      <c r="I18" s="342"/>
      <c r="J18" s="342"/>
      <c r="K18" s="342"/>
      <c r="L18" s="343"/>
    </row>
    <row r="19" spans="1:12" ht="31.5" customHeight="1">
      <c r="A19" s="360"/>
      <c r="B19" s="275" t="s">
        <v>22</v>
      </c>
      <c r="C19" s="281" t="s">
        <v>23</v>
      </c>
      <c r="D19" s="272">
        <f>E19+F19</f>
        <v>143.37596</v>
      </c>
      <c r="E19" s="273">
        <v>0</v>
      </c>
      <c r="F19" s="274">
        <v>143.37596</v>
      </c>
      <c r="G19" s="272">
        <f>H19+I19</f>
        <v>2724.14323</v>
      </c>
      <c r="H19" s="273">
        <v>0</v>
      </c>
      <c r="I19" s="273">
        <v>2724.14323</v>
      </c>
      <c r="J19" s="299">
        <f aca="true" t="shared" si="1" ref="J19:L21">D19+G19</f>
        <v>2867.51919</v>
      </c>
      <c r="K19" s="273">
        <f t="shared" si="1"/>
        <v>0</v>
      </c>
      <c r="L19" s="274">
        <f t="shared" si="1"/>
        <v>2867.51919</v>
      </c>
    </row>
    <row r="20" spans="1:12" ht="31.5" customHeight="1">
      <c r="A20" s="360"/>
      <c r="B20" s="282" t="s">
        <v>24</v>
      </c>
      <c r="C20" s="283" t="s">
        <v>25</v>
      </c>
      <c r="D20" s="278">
        <f>E20+F20</f>
        <v>63.72006</v>
      </c>
      <c r="E20" s="279">
        <v>0</v>
      </c>
      <c r="F20" s="280">
        <v>63.72006</v>
      </c>
      <c r="G20" s="278">
        <f>H20+I20</f>
        <v>975.85677</v>
      </c>
      <c r="H20" s="279">
        <v>0</v>
      </c>
      <c r="I20" s="279">
        <v>975.85677</v>
      </c>
      <c r="J20" s="308">
        <f t="shared" si="1"/>
        <v>1039.57683</v>
      </c>
      <c r="K20" s="279">
        <f t="shared" si="1"/>
        <v>0</v>
      </c>
      <c r="L20" s="280">
        <f t="shared" si="1"/>
        <v>1039.57683</v>
      </c>
    </row>
    <row r="21" spans="1:12" ht="72" customHeight="1">
      <c r="A21" s="361" t="s">
        <v>26</v>
      </c>
      <c r="B21" s="270" t="s">
        <v>27</v>
      </c>
      <c r="C21" s="283" t="s">
        <v>14</v>
      </c>
      <c r="D21" s="272">
        <f>E21+F21</f>
        <v>109673.17571000001</v>
      </c>
      <c r="E21" s="273">
        <f>53351.83333+E23+E24</f>
        <v>53351.83333</v>
      </c>
      <c r="F21" s="274">
        <v>56321.34238</v>
      </c>
      <c r="G21" s="272">
        <f>H21+I21</f>
        <v>2655.40818</v>
      </c>
      <c r="H21" s="273">
        <f>1743.78956+H23</f>
        <v>1743.78956</v>
      </c>
      <c r="I21" s="273">
        <f>111.61862+I23+I24+I25</f>
        <v>911.61862</v>
      </c>
      <c r="J21" s="299">
        <f t="shared" si="1"/>
        <v>112328.58389000001</v>
      </c>
      <c r="K21" s="273">
        <f t="shared" si="1"/>
        <v>55095.62289</v>
      </c>
      <c r="L21" s="274">
        <f t="shared" si="1"/>
        <v>57232.961</v>
      </c>
    </row>
    <row r="22" spans="1:12" ht="15.75">
      <c r="A22" s="360"/>
      <c r="B22" s="323" t="s">
        <v>15</v>
      </c>
      <c r="C22" s="324"/>
      <c r="D22" s="325"/>
      <c r="E22" s="325"/>
      <c r="F22" s="325"/>
      <c r="G22" s="325"/>
      <c r="H22" s="325"/>
      <c r="I22" s="325"/>
      <c r="J22" s="325"/>
      <c r="K22" s="325"/>
      <c r="L22" s="326"/>
    </row>
    <row r="23" spans="1:12" ht="53.25" customHeight="1">
      <c r="A23" s="360"/>
      <c r="B23" s="270" t="s">
        <v>16</v>
      </c>
      <c r="C23" s="283" t="s">
        <v>28</v>
      </c>
      <c r="D23" s="272">
        <f>E23+F23</f>
        <v>2480.32638</v>
      </c>
      <c r="E23" s="273">
        <v>0</v>
      </c>
      <c r="F23" s="274">
        <v>2480.32638</v>
      </c>
      <c r="G23" s="272">
        <v>0</v>
      </c>
      <c r="H23" s="273">
        <v>0</v>
      </c>
      <c r="I23" s="273">
        <v>0</v>
      </c>
      <c r="J23" s="299">
        <f aca="true" t="shared" si="2" ref="J23:L26">D23+G23</f>
        <v>2480.32638</v>
      </c>
      <c r="K23" s="273">
        <f t="shared" si="2"/>
        <v>0</v>
      </c>
      <c r="L23" s="274">
        <f t="shared" si="2"/>
        <v>2480.32638</v>
      </c>
    </row>
    <row r="24" spans="1:12" ht="30.75" customHeight="1">
      <c r="A24" s="360"/>
      <c r="B24" s="270" t="s">
        <v>29</v>
      </c>
      <c r="C24" s="283" t="s">
        <v>30</v>
      </c>
      <c r="D24" s="272">
        <f>E24+F24</f>
        <v>50.3407</v>
      </c>
      <c r="E24" s="273">
        <v>0</v>
      </c>
      <c r="F24" s="274">
        <v>50.3407</v>
      </c>
      <c r="G24" s="272">
        <f>H24+I24</f>
        <v>0</v>
      </c>
      <c r="H24" s="273">
        <v>0</v>
      </c>
      <c r="I24" s="273">
        <v>0</v>
      </c>
      <c r="J24" s="299">
        <f t="shared" si="2"/>
        <v>50.3407</v>
      </c>
      <c r="K24" s="273">
        <f t="shared" si="2"/>
        <v>0</v>
      </c>
      <c r="L24" s="274">
        <f t="shared" si="2"/>
        <v>50.3407</v>
      </c>
    </row>
    <row r="25" spans="1:12" ht="52.5" customHeight="1">
      <c r="A25" s="362"/>
      <c r="B25" s="284" t="s">
        <v>31</v>
      </c>
      <c r="C25" s="283" t="s">
        <v>32</v>
      </c>
      <c r="D25" s="285">
        <f>E25+F25</f>
        <v>42.10526</v>
      </c>
      <c r="E25" s="286">
        <v>0</v>
      </c>
      <c r="F25" s="287">
        <v>42.10526</v>
      </c>
      <c r="G25" s="285">
        <f>H25+I25</f>
        <v>800</v>
      </c>
      <c r="H25" s="286">
        <v>0</v>
      </c>
      <c r="I25" s="286">
        <v>800</v>
      </c>
      <c r="J25" s="309">
        <f t="shared" si="2"/>
        <v>842.10526</v>
      </c>
      <c r="K25" s="269">
        <f t="shared" si="2"/>
        <v>0</v>
      </c>
      <c r="L25" s="310">
        <f t="shared" si="2"/>
        <v>842.10526</v>
      </c>
    </row>
    <row r="26" spans="1:12" ht="66.75" customHeight="1">
      <c r="A26" s="361" t="s">
        <v>33</v>
      </c>
      <c r="B26" s="270" t="s">
        <v>34</v>
      </c>
      <c r="C26" s="288" t="s">
        <v>14</v>
      </c>
      <c r="D26" s="272">
        <f>E26+F26</f>
        <v>37224.66289</v>
      </c>
      <c r="E26" s="273">
        <v>18708.30353</v>
      </c>
      <c r="F26" s="274">
        <v>18516.35936</v>
      </c>
      <c r="G26" s="272">
        <f>H26+I26</f>
        <v>68535.48907</v>
      </c>
      <c r="H26" s="273">
        <v>34833.73665</v>
      </c>
      <c r="I26" s="273">
        <v>33701.75242</v>
      </c>
      <c r="J26" s="299">
        <f t="shared" si="2"/>
        <v>105760.15195999999</v>
      </c>
      <c r="K26" s="273">
        <f t="shared" si="2"/>
        <v>53542.040179999996</v>
      </c>
      <c r="L26" s="274">
        <f t="shared" si="2"/>
        <v>52218.11177999999</v>
      </c>
    </row>
    <row r="27" spans="1:12" ht="15.75">
      <c r="A27" s="360"/>
      <c r="B27" s="323" t="s">
        <v>15</v>
      </c>
      <c r="C27" s="324"/>
      <c r="D27" s="325"/>
      <c r="E27" s="325"/>
      <c r="F27" s="325"/>
      <c r="G27" s="325"/>
      <c r="H27" s="325"/>
      <c r="I27" s="325"/>
      <c r="J27" s="325"/>
      <c r="K27" s="325"/>
      <c r="L27" s="326"/>
    </row>
    <row r="28" spans="1:12" ht="30.75" customHeight="1">
      <c r="A28" s="362"/>
      <c r="B28" s="284" t="s">
        <v>29</v>
      </c>
      <c r="C28" s="271" t="s">
        <v>35</v>
      </c>
      <c r="D28" s="272">
        <f aca="true" t="shared" si="3" ref="D28:D33">E28+F28</f>
        <v>117.7174</v>
      </c>
      <c r="E28" s="273">
        <v>0</v>
      </c>
      <c r="F28" s="274">
        <v>117.7174</v>
      </c>
      <c r="G28" s="272">
        <f aca="true" t="shared" si="4" ref="G28:G33">H28+I28</f>
        <v>0</v>
      </c>
      <c r="H28" s="273">
        <v>0</v>
      </c>
      <c r="I28" s="273">
        <v>0</v>
      </c>
      <c r="J28" s="299">
        <f>D28+G28</f>
        <v>117.7174</v>
      </c>
      <c r="K28" s="273">
        <f>E28+H28</f>
        <v>0</v>
      </c>
      <c r="L28" s="274">
        <f>F28+I28</f>
        <v>117.7174</v>
      </c>
    </row>
    <row r="29" spans="1:12" ht="15.75">
      <c r="A29" s="344" t="s">
        <v>36</v>
      </c>
      <c r="B29" s="345"/>
      <c r="C29" s="346"/>
      <c r="D29" s="289">
        <f aca="true" t="shared" si="5" ref="D29:L29">D13+D21+D26</f>
        <v>405584.76921999996</v>
      </c>
      <c r="E29" s="290">
        <f t="shared" si="5"/>
        <v>202412.74658</v>
      </c>
      <c r="F29" s="291">
        <f t="shared" si="5"/>
        <v>203172.02264</v>
      </c>
      <c r="G29" s="292">
        <f t="shared" si="5"/>
        <v>114173.96113</v>
      </c>
      <c r="H29" s="293">
        <f t="shared" si="5"/>
        <v>40508.56439</v>
      </c>
      <c r="I29" s="293">
        <f t="shared" si="5"/>
        <v>73665.39674</v>
      </c>
      <c r="J29" s="289">
        <f t="shared" si="5"/>
        <v>519758.73035</v>
      </c>
      <c r="K29" s="290">
        <f t="shared" si="5"/>
        <v>242921.31097</v>
      </c>
      <c r="L29" s="291">
        <f t="shared" si="5"/>
        <v>276837.41938</v>
      </c>
    </row>
    <row r="30" spans="1:12" ht="16.5" customHeight="1">
      <c r="A30" s="347" t="s">
        <v>37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9"/>
    </row>
    <row r="31" spans="1:12" ht="37.5" customHeight="1">
      <c r="A31" s="363" t="s">
        <v>38</v>
      </c>
      <c r="B31" s="294" t="s">
        <v>39</v>
      </c>
      <c r="C31" s="295" t="s">
        <v>19</v>
      </c>
      <c r="D31" s="296">
        <f t="shared" si="3"/>
        <v>21548.241820000003</v>
      </c>
      <c r="E31" s="266">
        <v>10965.8713</v>
      </c>
      <c r="F31" s="266">
        <v>10582.37052</v>
      </c>
      <c r="G31" s="296">
        <f t="shared" si="4"/>
        <v>0</v>
      </c>
      <c r="H31" s="266">
        <v>0</v>
      </c>
      <c r="I31" s="266">
        <v>0</v>
      </c>
      <c r="J31" s="296">
        <f aca="true" t="shared" si="6" ref="J31:L33">D31+G31</f>
        <v>21548.241820000003</v>
      </c>
      <c r="K31" s="266">
        <f t="shared" si="6"/>
        <v>10965.8713</v>
      </c>
      <c r="L31" s="267">
        <f t="shared" si="6"/>
        <v>10582.37052</v>
      </c>
    </row>
    <row r="32" spans="1:12" ht="18.75" customHeight="1">
      <c r="A32" s="364"/>
      <c r="B32" s="297" t="s">
        <v>40</v>
      </c>
      <c r="C32" s="298" t="s">
        <v>19</v>
      </c>
      <c r="D32" s="299">
        <f t="shared" si="3"/>
        <v>306.9</v>
      </c>
      <c r="E32" s="273">
        <v>0</v>
      </c>
      <c r="F32" s="273">
        <v>306.9</v>
      </c>
      <c r="G32" s="299">
        <f t="shared" si="4"/>
        <v>0</v>
      </c>
      <c r="H32" s="273">
        <v>0</v>
      </c>
      <c r="I32" s="273">
        <v>0</v>
      </c>
      <c r="J32" s="299">
        <f t="shared" si="6"/>
        <v>306.9</v>
      </c>
      <c r="K32" s="273">
        <f t="shared" si="6"/>
        <v>0</v>
      </c>
      <c r="L32" s="274">
        <f t="shared" si="6"/>
        <v>306.9</v>
      </c>
    </row>
    <row r="33" spans="1:12" ht="67.5" customHeight="1">
      <c r="A33" s="300" t="s">
        <v>41</v>
      </c>
      <c r="B33" s="297" t="s">
        <v>42</v>
      </c>
      <c r="C33" s="298" t="s">
        <v>43</v>
      </c>
      <c r="D33" s="299">
        <f t="shared" si="3"/>
        <v>4649.5212</v>
      </c>
      <c r="E33" s="273">
        <v>2722.60902</v>
      </c>
      <c r="F33" s="273">
        <v>1926.91218</v>
      </c>
      <c r="G33" s="299">
        <f t="shared" si="4"/>
        <v>0</v>
      </c>
      <c r="H33" s="273">
        <v>0</v>
      </c>
      <c r="I33" s="273">
        <v>0</v>
      </c>
      <c r="J33" s="299">
        <f t="shared" si="6"/>
        <v>4649.5212</v>
      </c>
      <c r="K33" s="273">
        <f t="shared" si="6"/>
        <v>2722.60902</v>
      </c>
      <c r="L33" s="274">
        <f t="shared" si="6"/>
        <v>1926.91218</v>
      </c>
    </row>
    <row r="34" spans="1:12" ht="16.5" customHeight="1">
      <c r="A34" s="350" t="s">
        <v>36</v>
      </c>
      <c r="B34" s="351"/>
      <c r="C34" s="352"/>
      <c r="D34" s="289">
        <f>D31+D33</f>
        <v>26197.763020000002</v>
      </c>
      <c r="E34" s="290">
        <f aca="true" t="shared" si="7" ref="E34:L34">E31+E33</f>
        <v>13688.48032</v>
      </c>
      <c r="F34" s="290">
        <f t="shared" si="7"/>
        <v>12509.2827</v>
      </c>
      <c r="G34" s="289">
        <f t="shared" si="7"/>
        <v>0</v>
      </c>
      <c r="H34" s="290">
        <f t="shared" si="7"/>
        <v>0</v>
      </c>
      <c r="I34" s="290">
        <f t="shared" si="7"/>
        <v>0</v>
      </c>
      <c r="J34" s="289">
        <f t="shared" si="7"/>
        <v>26197.763020000002</v>
      </c>
      <c r="K34" s="290">
        <f t="shared" si="7"/>
        <v>13688.48032</v>
      </c>
      <c r="L34" s="291">
        <f t="shared" si="7"/>
        <v>12509.2827</v>
      </c>
    </row>
    <row r="35" spans="1:12" ht="28.5" customHeight="1">
      <c r="A35" s="353" t="s">
        <v>44</v>
      </c>
      <c r="B35" s="354"/>
      <c r="C35" s="354"/>
      <c r="D35" s="301">
        <f aca="true" t="shared" si="8" ref="D35:L35">D29+D34</f>
        <v>431782.53224</v>
      </c>
      <c r="E35" s="302">
        <f t="shared" si="8"/>
        <v>216101.2269</v>
      </c>
      <c r="F35" s="302">
        <f t="shared" si="8"/>
        <v>215681.30534000002</v>
      </c>
      <c r="G35" s="301">
        <f t="shared" si="8"/>
        <v>114173.96113</v>
      </c>
      <c r="H35" s="302">
        <f t="shared" si="8"/>
        <v>40508.56439</v>
      </c>
      <c r="I35" s="311">
        <f t="shared" si="8"/>
        <v>73665.39674</v>
      </c>
      <c r="J35" s="312">
        <f t="shared" si="8"/>
        <v>545956.49337</v>
      </c>
      <c r="K35" s="313">
        <f t="shared" si="8"/>
        <v>256609.79129</v>
      </c>
      <c r="L35" s="314">
        <f t="shared" si="8"/>
        <v>289346.70207999996</v>
      </c>
    </row>
    <row r="36" spans="1:12" ht="15.75">
      <c r="A36" s="303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</row>
    <row r="37" spans="1:12" ht="15">
      <c r="A37" s="355" t="s">
        <v>45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</row>
    <row r="38" ht="15.75">
      <c r="A38" s="305"/>
    </row>
    <row r="39" ht="15.75">
      <c r="A39" s="305"/>
    </row>
    <row r="40" ht="15.75">
      <c r="A40" s="305"/>
    </row>
    <row r="41" ht="15.75">
      <c r="A41" s="305"/>
    </row>
    <row r="42" ht="15.75">
      <c r="A42" s="305"/>
    </row>
  </sheetData>
  <sheetProtection/>
  <mergeCells count="26">
    <mergeCell ref="A29:C29"/>
    <mergeCell ref="A30:L30"/>
    <mergeCell ref="A34:C34"/>
    <mergeCell ref="A35:C35"/>
    <mergeCell ref="A37:L37"/>
    <mergeCell ref="A7:A10"/>
    <mergeCell ref="A13:A20"/>
    <mergeCell ref="A21:A25"/>
    <mergeCell ref="A26:A28"/>
    <mergeCell ref="A31:A32"/>
    <mergeCell ref="B18:C18"/>
    <mergeCell ref="D18:L18"/>
    <mergeCell ref="B22:C22"/>
    <mergeCell ref="D22:L22"/>
    <mergeCell ref="B27:C27"/>
    <mergeCell ref="D27:L27"/>
    <mergeCell ref="A5:L5"/>
    <mergeCell ref="D9:F9"/>
    <mergeCell ref="G9:I9"/>
    <mergeCell ref="A12:L12"/>
    <mergeCell ref="B14:C14"/>
    <mergeCell ref="D14:L14"/>
    <mergeCell ref="B7:B10"/>
    <mergeCell ref="C7:C10"/>
    <mergeCell ref="D7:I8"/>
    <mergeCell ref="J7:L9"/>
  </mergeCells>
  <printOptions horizontalCentered="1"/>
  <pageMargins left="0.2" right="0.2" top="0.39" bottom="0.2" header="0.31" footer="0.31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4"/>
  <sheetViews>
    <sheetView zoomScale="85" zoomScaleNormal="85" workbookViewId="0" topLeftCell="A1">
      <selection activeCell="G12" sqref="G12"/>
    </sheetView>
  </sheetViews>
  <sheetFormatPr defaultColWidth="9.140625" defaultRowHeight="15"/>
  <cols>
    <col min="1" max="1" width="9.28125" style="0" bestFit="1" customWidth="1"/>
    <col min="2" max="2" width="32.421875" style="88" customWidth="1"/>
    <col min="3" max="3" width="19.28125" style="88" customWidth="1"/>
    <col min="4" max="4" width="12.140625" style="0" customWidth="1"/>
    <col min="5" max="5" width="11.57421875" style="0" customWidth="1"/>
    <col min="6" max="6" width="10.8515625" style="0" customWidth="1"/>
    <col min="7" max="7" width="12.140625" style="0" customWidth="1"/>
    <col min="8" max="8" width="13.57421875" style="0" bestFit="1" customWidth="1"/>
    <col min="9" max="10" width="12.421875" style="0" bestFit="1" customWidth="1"/>
    <col min="11" max="11" width="13.57421875" style="0" bestFit="1" customWidth="1"/>
    <col min="12" max="12" width="12.421875" style="0" bestFit="1" customWidth="1"/>
    <col min="13" max="14" width="9.28125" style="0" bestFit="1" customWidth="1"/>
    <col min="15" max="15" width="13.7109375" style="0" bestFit="1" customWidth="1"/>
    <col min="16" max="19" width="13.57421875" style="0" bestFit="1" customWidth="1"/>
  </cols>
  <sheetData>
    <row r="1" spans="1:19" ht="15">
      <c r="A1" s="36"/>
      <c r="B1" s="38"/>
      <c r="C1" s="38"/>
      <c r="D1" s="39"/>
      <c r="E1" s="39"/>
      <c r="F1" s="39"/>
      <c r="G1" s="40"/>
      <c r="H1" s="39"/>
      <c r="I1" s="39"/>
      <c r="J1" s="180" t="s">
        <v>46</v>
      </c>
      <c r="K1" s="40"/>
      <c r="L1" s="381"/>
      <c r="M1" s="381"/>
      <c r="N1" s="381"/>
      <c r="O1" s="381"/>
      <c r="P1" s="381"/>
      <c r="Q1" s="381"/>
      <c r="R1" s="381"/>
      <c r="S1" s="381"/>
    </row>
    <row r="2" spans="1:19" ht="15">
      <c r="A2" s="39"/>
      <c r="B2" s="38"/>
      <c r="C2" s="38"/>
      <c r="D2" s="39"/>
      <c r="E2" s="39"/>
      <c r="F2" s="39"/>
      <c r="G2" s="40"/>
      <c r="H2" s="39"/>
      <c r="I2" s="39"/>
      <c r="J2" s="180" t="s">
        <v>1</v>
      </c>
      <c r="K2" s="40"/>
      <c r="L2" s="381"/>
      <c r="M2" s="381"/>
      <c r="N2" s="381"/>
      <c r="O2" s="381"/>
      <c r="P2" s="381"/>
      <c r="Q2" s="381"/>
      <c r="R2" s="381"/>
      <c r="S2" s="381"/>
    </row>
    <row r="3" spans="1:19" ht="15">
      <c r="A3" s="39"/>
      <c r="B3" s="38"/>
      <c r="C3" s="38"/>
      <c r="D3" s="39"/>
      <c r="E3" s="39"/>
      <c r="F3" s="39"/>
      <c r="G3" s="40"/>
      <c r="H3" s="39"/>
      <c r="I3" s="39"/>
      <c r="J3" s="180"/>
      <c r="K3" s="40"/>
      <c r="L3" s="381"/>
      <c r="M3" s="381"/>
      <c r="N3" s="381"/>
      <c r="O3" s="381"/>
      <c r="P3" s="381"/>
      <c r="Q3" s="381"/>
      <c r="R3" s="381"/>
      <c r="S3" s="381"/>
    </row>
    <row r="4" spans="1:19" ht="15">
      <c r="A4" s="365" t="s">
        <v>47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81"/>
      <c r="M4" s="381"/>
      <c r="N4" s="381"/>
      <c r="O4" s="381"/>
      <c r="P4" s="381"/>
      <c r="Q4" s="381"/>
      <c r="R4" s="381"/>
      <c r="S4" s="381"/>
    </row>
    <row r="5" spans="1:19" ht="15">
      <c r="A5" s="41"/>
      <c r="B5" s="43"/>
      <c r="C5" s="43"/>
      <c r="D5" s="41"/>
      <c r="E5" s="41"/>
      <c r="F5" s="41"/>
      <c r="G5" s="41"/>
      <c r="H5" s="41"/>
      <c r="I5" s="41"/>
      <c r="J5" s="41"/>
      <c r="K5" s="41"/>
      <c r="L5" s="381"/>
      <c r="M5" s="381"/>
      <c r="N5" s="381"/>
      <c r="O5" s="381"/>
      <c r="P5" s="381"/>
      <c r="Q5" s="381"/>
      <c r="R5" s="381"/>
      <c r="S5" s="381"/>
    </row>
    <row r="6" spans="1:19" ht="15" customHeight="1">
      <c r="A6" s="396" t="s">
        <v>3</v>
      </c>
      <c r="B6" s="406" t="s">
        <v>4</v>
      </c>
      <c r="C6" s="378" t="s">
        <v>5</v>
      </c>
      <c r="D6" s="366" t="s">
        <v>6</v>
      </c>
      <c r="E6" s="367"/>
      <c r="F6" s="367"/>
      <c r="G6" s="367"/>
      <c r="H6" s="367"/>
      <c r="I6" s="367"/>
      <c r="J6" s="367"/>
      <c r="K6" s="367"/>
      <c r="L6" s="368" t="s">
        <v>6</v>
      </c>
      <c r="M6" s="369"/>
      <c r="N6" s="369"/>
      <c r="O6" s="370"/>
      <c r="P6" s="368" t="s">
        <v>48</v>
      </c>
      <c r="Q6" s="369"/>
      <c r="R6" s="369"/>
      <c r="S6" s="369"/>
    </row>
    <row r="7" spans="1:19" ht="15.75" customHeight="1">
      <c r="A7" s="397"/>
      <c r="B7" s="407"/>
      <c r="C7" s="379"/>
      <c r="D7" s="371" t="s">
        <v>8</v>
      </c>
      <c r="E7" s="372"/>
      <c r="F7" s="372"/>
      <c r="G7" s="372"/>
      <c r="H7" s="373" t="s">
        <v>9</v>
      </c>
      <c r="I7" s="374"/>
      <c r="J7" s="374"/>
      <c r="K7" s="374"/>
      <c r="L7" s="375" t="s">
        <v>49</v>
      </c>
      <c r="M7" s="376"/>
      <c r="N7" s="376"/>
      <c r="O7" s="377"/>
      <c r="P7" s="382"/>
      <c r="Q7" s="383"/>
      <c r="R7" s="383"/>
      <c r="S7" s="383"/>
    </row>
    <row r="8" spans="1:19" ht="21">
      <c r="A8" s="398"/>
      <c r="B8" s="408"/>
      <c r="C8" s="380"/>
      <c r="D8" s="90" t="s">
        <v>10</v>
      </c>
      <c r="E8" s="91">
        <v>2018</v>
      </c>
      <c r="F8" s="91">
        <v>2019</v>
      </c>
      <c r="G8" s="92">
        <v>2020</v>
      </c>
      <c r="H8" s="93" t="s">
        <v>10</v>
      </c>
      <c r="I8" s="91">
        <v>2018</v>
      </c>
      <c r="J8" s="91">
        <v>2019</v>
      </c>
      <c r="K8" s="91">
        <v>2020</v>
      </c>
      <c r="L8" s="93" t="s">
        <v>10</v>
      </c>
      <c r="M8" s="91">
        <v>2018</v>
      </c>
      <c r="N8" s="91">
        <v>2019</v>
      </c>
      <c r="O8" s="91">
        <v>2020</v>
      </c>
      <c r="P8" s="181" t="s">
        <v>10</v>
      </c>
      <c r="Q8" s="89">
        <v>2018</v>
      </c>
      <c r="R8" s="89">
        <v>2019</v>
      </c>
      <c r="S8" s="89">
        <v>2020</v>
      </c>
    </row>
    <row r="9" spans="1:19" ht="15">
      <c r="A9" s="94">
        <v>1</v>
      </c>
      <c r="B9" s="95">
        <v>2</v>
      </c>
      <c r="C9" s="96">
        <v>3</v>
      </c>
      <c r="D9" s="97">
        <v>4</v>
      </c>
      <c r="E9" s="98">
        <v>5</v>
      </c>
      <c r="F9" s="98">
        <v>6</v>
      </c>
      <c r="G9" s="99">
        <v>7</v>
      </c>
      <c r="H9" s="100">
        <v>11</v>
      </c>
      <c r="I9" s="98">
        <v>12</v>
      </c>
      <c r="J9" s="98">
        <v>13</v>
      </c>
      <c r="K9" s="98">
        <v>14</v>
      </c>
      <c r="L9" s="100">
        <v>18</v>
      </c>
      <c r="M9" s="98">
        <v>19</v>
      </c>
      <c r="N9" s="98">
        <v>20</v>
      </c>
      <c r="O9" s="98">
        <v>21</v>
      </c>
      <c r="P9" s="97">
        <v>25</v>
      </c>
      <c r="Q9" s="98">
        <v>26</v>
      </c>
      <c r="R9" s="98">
        <v>27</v>
      </c>
      <c r="S9" s="98">
        <v>28</v>
      </c>
    </row>
    <row r="10" spans="1:19" ht="15">
      <c r="A10" s="382" t="s">
        <v>11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</row>
    <row r="11" spans="1:19" ht="57" customHeight="1">
      <c r="A11" s="101" t="s">
        <v>12</v>
      </c>
      <c r="B11" s="102" t="s">
        <v>50</v>
      </c>
      <c r="C11" s="103" t="s">
        <v>14</v>
      </c>
      <c r="D11" s="104">
        <f>E11+F11+G11</f>
        <v>410308.30713</v>
      </c>
      <c r="E11" s="105">
        <v>139521.66953</v>
      </c>
      <c r="F11" s="105">
        <v>145834.18334</v>
      </c>
      <c r="G11" s="106">
        <v>124952.45426</v>
      </c>
      <c r="H11" s="104">
        <f>I11+J11+K11</f>
        <v>1415020.87428</v>
      </c>
      <c r="I11" s="105">
        <v>465286.61513</v>
      </c>
      <c r="J11" s="105">
        <v>453060.41806</v>
      </c>
      <c r="K11" s="182">
        <v>496673.84109</v>
      </c>
      <c r="L11" s="183">
        <f>M11+N11+O11</f>
        <v>0</v>
      </c>
      <c r="M11" s="105">
        <v>0</v>
      </c>
      <c r="N11" s="105">
        <v>0</v>
      </c>
      <c r="O11" s="182">
        <v>0</v>
      </c>
      <c r="P11" s="184">
        <f>D11+H11+L11</f>
        <v>1825329.1814100002</v>
      </c>
      <c r="Q11" s="228">
        <f>E11+M11+I11</f>
        <v>604808.28466</v>
      </c>
      <c r="R11" s="228">
        <f>F11+J11+N11</f>
        <v>598894.6014</v>
      </c>
      <c r="S11" s="187">
        <f>G11+K11+O11</f>
        <v>621626.29535</v>
      </c>
    </row>
    <row r="12" spans="1:19" ht="65.25" customHeight="1">
      <c r="A12" s="399" t="s">
        <v>26</v>
      </c>
      <c r="B12" s="108" t="s">
        <v>51</v>
      </c>
      <c r="C12" s="109" t="s">
        <v>14</v>
      </c>
      <c r="D12" s="110">
        <f>E12+F12+G12</f>
        <v>194779.62912</v>
      </c>
      <c r="E12" s="111">
        <v>62830.01126</v>
      </c>
      <c r="F12" s="111">
        <v>65525.3475</v>
      </c>
      <c r="G12" s="112">
        <v>66424.27036</v>
      </c>
      <c r="H12" s="110">
        <f>I12+J12+K12</f>
        <v>1521884.17794</v>
      </c>
      <c r="I12" s="111">
        <v>499853.6087</v>
      </c>
      <c r="J12" s="111">
        <v>497912.78399</v>
      </c>
      <c r="K12" s="119">
        <v>524117.78525</v>
      </c>
      <c r="L12" s="185">
        <f>M12+N12+O12</f>
        <v>33509.9</v>
      </c>
      <c r="M12" s="186">
        <v>0</v>
      </c>
      <c r="N12" s="187">
        <v>0</v>
      </c>
      <c r="O12" s="188">
        <v>33509.9</v>
      </c>
      <c r="P12" s="184">
        <f>D12+H12+L12</f>
        <v>1750173.70706</v>
      </c>
      <c r="Q12" s="228">
        <f>E12+I12+M12</f>
        <v>562683.61996</v>
      </c>
      <c r="R12" s="228">
        <f>F12+J12+N12</f>
        <v>563438.13149</v>
      </c>
      <c r="S12" s="229">
        <f>G12+K12+O12</f>
        <v>624051.9556100001</v>
      </c>
    </row>
    <row r="13" spans="1:19" ht="15">
      <c r="A13" s="400"/>
      <c r="B13" s="384" t="s">
        <v>15</v>
      </c>
      <c r="C13" s="384"/>
      <c r="D13" s="384"/>
      <c r="E13" s="384"/>
      <c r="F13" s="384"/>
      <c r="G13" s="384"/>
      <c r="H13" s="384"/>
      <c r="I13" s="384"/>
      <c r="J13" s="384"/>
      <c r="K13" s="384"/>
      <c r="L13" s="189"/>
      <c r="M13" s="190"/>
      <c r="N13" s="190"/>
      <c r="O13" s="190"/>
      <c r="P13" s="191"/>
      <c r="Q13" s="190"/>
      <c r="R13" s="190"/>
      <c r="S13" s="190"/>
    </row>
    <row r="14" spans="1:19" ht="45">
      <c r="A14" s="401"/>
      <c r="B14" s="114" t="s">
        <v>52</v>
      </c>
      <c r="C14" s="109" t="s">
        <v>14</v>
      </c>
      <c r="D14" s="110">
        <f>E14+F14+G14</f>
        <v>5308.14841</v>
      </c>
      <c r="E14" s="111">
        <v>0</v>
      </c>
      <c r="F14" s="111">
        <v>0</v>
      </c>
      <c r="G14" s="115">
        <v>5308.14841</v>
      </c>
      <c r="H14" s="110">
        <f>I14+J14+K14</f>
        <v>6213</v>
      </c>
      <c r="I14" s="111">
        <v>0</v>
      </c>
      <c r="J14" s="111">
        <v>0</v>
      </c>
      <c r="K14" s="119">
        <v>6213</v>
      </c>
      <c r="L14" s="110">
        <f>M14+N14+O14</f>
        <v>19344.1</v>
      </c>
      <c r="M14" s="192">
        <v>0</v>
      </c>
      <c r="N14" s="192">
        <v>0</v>
      </c>
      <c r="O14" s="119">
        <v>19344.1</v>
      </c>
      <c r="P14" s="104">
        <f>D14+H14+L14</f>
        <v>30865.24841</v>
      </c>
      <c r="Q14" s="230">
        <v>0</v>
      </c>
      <c r="R14" s="230">
        <v>0</v>
      </c>
      <c r="S14" s="231">
        <f>G14+K14+O14</f>
        <v>30865.24841</v>
      </c>
    </row>
    <row r="15" spans="1:19" ht="69.75" customHeight="1">
      <c r="A15" s="399" t="s">
        <v>33</v>
      </c>
      <c r="B15" s="108" t="s">
        <v>53</v>
      </c>
      <c r="C15" s="109" t="s">
        <v>14</v>
      </c>
      <c r="D15" s="110">
        <f>E15+F15+G15</f>
        <v>206584.34672</v>
      </c>
      <c r="E15" s="111">
        <v>60518.09787</v>
      </c>
      <c r="F15" s="116">
        <v>77418.24906</v>
      </c>
      <c r="G15" s="112">
        <v>68647.99979</v>
      </c>
      <c r="H15" s="110">
        <f>I15+J15+K15</f>
        <v>12960.84077</v>
      </c>
      <c r="I15" s="111">
        <v>5448.95001</v>
      </c>
      <c r="J15" s="116">
        <v>3048.70118</v>
      </c>
      <c r="K15" s="119">
        <v>4463.18958</v>
      </c>
      <c r="L15" s="193">
        <f>M15+N15+O15</f>
        <v>0</v>
      </c>
      <c r="M15" s="105">
        <v>0</v>
      </c>
      <c r="N15" s="105">
        <v>0</v>
      </c>
      <c r="O15" s="106">
        <v>0</v>
      </c>
      <c r="P15" s="194">
        <f>D15+H15+L15</f>
        <v>219545.18749</v>
      </c>
      <c r="Q15" s="232">
        <f>E15+I15+M15</f>
        <v>65967.04788</v>
      </c>
      <c r="R15" s="232">
        <f>F15+J15+N15</f>
        <v>80466.95024</v>
      </c>
      <c r="S15" s="161">
        <f>G15+K15+O15</f>
        <v>73111.18937000001</v>
      </c>
    </row>
    <row r="16" spans="1:19" ht="15">
      <c r="A16" s="400"/>
      <c r="B16" s="384" t="s">
        <v>15</v>
      </c>
      <c r="C16" s="384"/>
      <c r="D16" s="384"/>
      <c r="E16" s="384"/>
      <c r="F16" s="384"/>
      <c r="G16" s="384"/>
      <c r="H16" s="384"/>
      <c r="I16" s="384"/>
      <c r="J16" s="384"/>
      <c r="K16" s="384"/>
      <c r="L16" s="189"/>
      <c r="M16" s="190"/>
      <c r="N16" s="190"/>
      <c r="O16" s="190"/>
      <c r="P16" s="191"/>
      <c r="Q16" s="190"/>
      <c r="R16" s="190"/>
      <c r="S16" s="190"/>
    </row>
    <row r="17" spans="1:19" ht="15">
      <c r="A17" s="400"/>
      <c r="B17" s="114" t="s">
        <v>29</v>
      </c>
      <c r="C17" s="117" t="s">
        <v>54</v>
      </c>
      <c r="D17" s="118">
        <f>E17+F17+G17</f>
        <v>12</v>
      </c>
      <c r="E17" s="111">
        <v>0</v>
      </c>
      <c r="F17" s="111">
        <v>12</v>
      </c>
      <c r="G17" s="119">
        <v>0</v>
      </c>
      <c r="H17" s="118">
        <f>I17+J17+K17</f>
        <v>0</v>
      </c>
      <c r="I17" s="111">
        <v>0</v>
      </c>
      <c r="J17" s="111">
        <v>0</v>
      </c>
      <c r="K17" s="119">
        <v>0</v>
      </c>
      <c r="L17" s="193">
        <f>M17+N17+O17</f>
        <v>0</v>
      </c>
      <c r="M17" s="111">
        <v>0</v>
      </c>
      <c r="N17" s="111">
        <v>0</v>
      </c>
      <c r="O17" s="192">
        <v>0</v>
      </c>
      <c r="P17" s="195">
        <f aca="true" t="shared" si="0" ref="P17:S18">D17+H17+L17</f>
        <v>12</v>
      </c>
      <c r="Q17" s="232">
        <f t="shared" si="0"/>
        <v>0</v>
      </c>
      <c r="R17" s="232">
        <f t="shared" si="0"/>
        <v>12</v>
      </c>
      <c r="S17" s="192">
        <f t="shared" si="0"/>
        <v>0</v>
      </c>
    </row>
    <row r="18" spans="1:19" ht="17.25" customHeight="1">
      <c r="A18" s="400"/>
      <c r="B18" s="120" t="s">
        <v>55</v>
      </c>
      <c r="C18" s="121" t="s">
        <v>14</v>
      </c>
      <c r="D18" s="122">
        <f>E18+F18+G18</f>
        <v>46081.55661</v>
      </c>
      <c r="E18" s="116">
        <v>0</v>
      </c>
      <c r="F18" s="116">
        <v>13461.95661</v>
      </c>
      <c r="G18" s="123">
        <v>32619.6</v>
      </c>
      <c r="H18" s="124">
        <f>I18+J18+K18</f>
        <v>0</v>
      </c>
      <c r="I18" s="116">
        <v>0</v>
      </c>
      <c r="J18" s="116">
        <v>0</v>
      </c>
      <c r="K18" s="196">
        <v>0</v>
      </c>
      <c r="L18" s="197">
        <f>M18+N18+O18</f>
        <v>0</v>
      </c>
      <c r="M18" s="105">
        <v>0</v>
      </c>
      <c r="N18" s="105">
        <v>0</v>
      </c>
      <c r="O18" s="196">
        <v>0</v>
      </c>
      <c r="P18" s="197">
        <f t="shared" si="0"/>
        <v>46081.55661</v>
      </c>
      <c r="Q18" s="233">
        <f t="shared" si="0"/>
        <v>0</v>
      </c>
      <c r="R18" s="233">
        <f t="shared" si="0"/>
        <v>13461.95661</v>
      </c>
      <c r="S18" s="234">
        <f t="shared" si="0"/>
        <v>32619.6</v>
      </c>
    </row>
    <row r="19" spans="1:19" ht="15">
      <c r="A19" s="385" t="s">
        <v>36</v>
      </c>
      <c r="B19" s="386"/>
      <c r="C19" s="386"/>
      <c r="D19" s="125">
        <f>D11+D12+D15</f>
        <v>811672.2829700001</v>
      </c>
      <c r="E19" s="126">
        <f aca="true" t="shared" si="1" ref="E19:S19">E11+E12+E15</f>
        <v>262869.77866</v>
      </c>
      <c r="F19" s="126">
        <f t="shared" si="1"/>
        <v>288777.77989999996</v>
      </c>
      <c r="G19" s="127">
        <f t="shared" si="1"/>
        <v>260024.72441</v>
      </c>
      <c r="H19" s="128">
        <f t="shared" si="1"/>
        <v>2949865.89299</v>
      </c>
      <c r="I19" s="126">
        <f t="shared" si="1"/>
        <v>970589.1738400001</v>
      </c>
      <c r="J19" s="126">
        <f t="shared" si="1"/>
        <v>954021.9032299999</v>
      </c>
      <c r="K19" s="198">
        <f t="shared" si="1"/>
        <v>1025254.81592</v>
      </c>
      <c r="L19" s="199">
        <f t="shared" si="1"/>
        <v>33509.9</v>
      </c>
      <c r="M19" s="200">
        <f t="shared" si="1"/>
        <v>0</v>
      </c>
      <c r="N19" s="200">
        <f t="shared" si="1"/>
        <v>0</v>
      </c>
      <c r="O19" s="198">
        <f t="shared" si="1"/>
        <v>33509.9</v>
      </c>
      <c r="P19" s="201">
        <f t="shared" si="1"/>
        <v>3795048.07596</v>
      </c>
      <c r="Q19" s="226">
        <f t="shared" si="1"/>
        <v>1233458.9525000001</v>
      </c>
      <c r="R19" s="235">
        <f t="shared" si="1"/>
        <v>1242799.68313</v>
      </c>
      <c r="S19" s="236">
        <f t="shared" si="1"/>
        <v>1318789.4403300001</v>
      </c>
    </row>
    <row r="20" spans="1:19" ht="15">
      <c r="A20" s="387" t="s">
        <v>37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202"/>
      <c r="M20" s="203"/>
      <c r="N20" s="203"/>
      <c r="O20" s="203"/>
      <c r="P20" s="202"/>
      <c r="Q20" s="213"/>
      <c r="R20" s="202"/>
      <c r="S20" s="213"/>
    </row>
    <row r="21" spans="1:19" ht="33.75">
      <c r="A21" s="402" t="s">
        <v>38</v>
      </c>
      <c r="B21" s="102" t="s">
        <v>39</v>
      </c>
      <c r="C21" s="103" t="s">
        <v>19</v>
      </c>
      <c r="D21" s="104">
        <f>E21+F21+G21</f>
        <v>32076.87992</v>
      </c>
      <c r="E21" s="105">
        <v>11224.04094</v>
      </c>
      <c r="F21" s="129">
        <v>10446.73123</v>
      </c>
      <c r="G21" s="130">
        <v>10406.10775</v>
      </c>
      <c r="H21" s="131">
        <f>I21+J21+K21</f>
        <v>4207.96499</v>
      </c>
      <c r="I21" s="105">
        <v>685.58929</v>
      </c>
      <c r="J21" s="105">
        <v>844.79162</v>
      </c>
      <c r="K21" s="182">
        <v>2677.58408</v>
      </c>
      <c r="L21" s="204">
        <f>M21+N21+O21</f>
        <v>0</v>
      </c>
      <c r="M21" s="205">
        <v>0</v>
      </c>
      <c r="N21" s="205">
        <v>0</v>
      </c>
      <c r="O21" s="182">
        <v>0</v>
      </c>
      <c r="P21" s="206">
        <f aca="true" t="shared" si="2" ref="P21:S24">D21+H21+L21</f>
        <v>36284.84491</v>
      </c>
      <c r="Q21" s="228">
        <f t="shared" si="2"/>
        <v>11909.63023</v>
      </c>
      <c r="R21" s="237">
        <f t="shared" si="2"/>
        <v>11291.52285</v>
      </c>
      <c r="S21" s="229">
        <f t="shared" si="2"/>
        <v>13083.69183</v>
      </c>
    </row>
    <row r="22" spans="1:19" ht="22.5">
      <c r="A22" s="403"/>
      <c r="B22" s="102" t="s">
        <v>40</v>
      </c>
      <c r="C22" s="103" t="s">
        <v>19</v>
      </c>
      <c r="D22" s="104">
        <f>E22+F22+G22</f>
        <v>1134.125</v>
      </c>
      <c r="E22" s="105">
        <v>563.7</v>
      </c>
      <c r="F22" s="129">
        <v>401.725</v>
      </c>
      <c r="G22" s="132">
        <v>168.7</v>
      </c>
      <c r="H22" s="131">
        <f>I22+J22+K22</f>
        <v>0</v>
      </c>
      <c r="I22" s="105">
        <v>0</v>
      </c>
      <c r="J22" s="129">
        <v>0</v>
      </c>
      <c r="K22" s="106">
        <v>0</v>
      </c>
      <c r="L22" s="204">
        <f>M22+N22+O22</f>
        <v>0</v>
      </c>
      <c r="M22" s="131">
        <v>0</v>
      </c>
      <c r="N22" s="131">
        <v>0</v>
      </c>
      <c r="O22" s="106">
        <v>0</v>
      </c>
      <c r="P22" s="194">
        <f t="shared" si="2"/>
        <v>1134.125</v>
      </c>
      <c r="Q22" s="232">
        <f t="shared" si="2"/>
        <v>563.7</v>
      </c>
      <c r="R22" s="232">
        <f t="shared" si="2"/>
        <v>401.725</v>
      </c>
      <c r="S22" s="161">
        <f t="shared" si="2"/>
        <v>168.7</v>
      </c>
    </row>
    <row r="23" spans="1:19" ht="67.5">
      <c r="A23" s="133" t="s">
        <v>41</v>
      </c>
      <c r="B23" s="108" t="s">
        <v>42</v>
      </c>
      <c r="C23" s="109" t="s">
        <v>56</v>
      </c>
      <c r="D23" s="110">
        <f>E23+F23+G23</f>
        <v>6723.262269999999</v>
      </c>
      <c r="E23" s="111">
        <v>1815.44767</v>
      </c>
      <c r="F23" s="134">
        <v>2437.6479</v>
      </c>
      <c r="G23" s="119">
        <v>2470.1667</v>
      </c>
      <c r="H23" s="118">
        <f>I23+J23+K23</f>
        <v>216.5</v>
      </c>
      <c r="I23" s="111">
        <v>0</v>
      </c>
      <c r="J23" s="134">
        <v>0</v>
      </c>
      <c r="K23" s="119">
        <v>216.5</v>
      </c>
      <c r="L23" s="204">
        <f>M23+N23+O23</f>
        <v>0</v>
      </c>
      <c r="M23" s="105">
        <v>0</v>
      </c>
      <c r="N23" s="105">
        <v>0</v>
      </c>
      <c r="O23" s="106">
        <v>0</v>
      </c>
      <c r="P23" s="194">
        <f t="shared" si="2"/>
        <v>6939.762269999999</v>
      </c>
      <c r="Q23" s="232">
        <f t="shared" si="2"/>
        <v>1815.44767</v>
      </c>
      <c r="R23" s="232">
        <f t="shared" si="2"/>
        <v>2437.6479</v>
      </c>
      <c r="S23" s="111">
        <f t="shared" si="2"/>
        <v>2686.6667</v>
      </c>
    </row>
    <row r="24" spans="1:19" ht="67.5">
      <c r="A24" s="135" t="s">
        <v>57</v>
      </c>
      <c r="B24" s="136" t="s">
        <v>58</v>
      </c>
      <c r="C24" s="137" t="s">
        <v>59</v>
      </c>
      <c r="D24" s="124">
        <f>E24+F24+G24</f>
        <v>4428.36168</v>
      </c>
      <c r="E24" s="116">
        <v>2253.19193</v>
      </c>
      <c r="F24" s="138">
        <v>2175.16975</v>
      </c>
      <c r="G24" s="123">
        <v>0</v>
      </c>
      <c r="H24" s="124">
        <f>I24+J24+K24</f>
        <v>613.30811</v>
      </c>
      <c r="I24" s="116">
        <v>613.30811</v>
      </c>
      <c r="J24" s="138">
        <v>0</v>
      </c>
      <c r="K24" s="123">
        <v>0</v>
      </c>
      <c r="L24" s="204">
        <f>M24+N24+O24</f>
        <v>0</v>
      </c>
      <c r="M24" s="105">
        <v>0</v>
      </c>
      <c r="N24" s="105">
        <v>0</v>
      </c>
      <c r="O24" s="207">
        <v>0</v>
      </c>
      <c r="P24" s="197">
        <f t="shared" si="2"/>
        <v>5041.66979</v>
      </c>
      <c r="Q24" s="238">
        <f t="shared" si="2"/>
        <v>2866.50004</v>
      </c>
      <c r="R24" s="238">
        <f t="shared" si="2"/>
        <v>2175.16975</v>
      </c>
      <c r="S24" s="116">
        <f t="shared" si="2"/>
        <v>0</v>
      </c>
    </row>
    <row r="25" spans="1:19" ht="15">
      <c r="A25" s="385" t="s">
        <v>36</v>
      </c>
      <c r="B25" s="386"/>
      <c r="C25" s="389"/>
      <c r="D25" s="125">
        <f>D21+D23+D24</f>
        <v>43228.50387</v>
      </c>
      <c r="E25" s="126">
        <f aca="true" t="shared" si="3" ref="E25:K25">E21+E23+E24</f>
        <v>15292.680540000001</v>
      </c>
      <c r="F25" s="126">
        <f t="shared" si="3"/>
        <v>15059.548879999998</v>
      </c>
      <c r="G25" s="127">
        <f t="shared" si="3"/>
        <v>12876.274449999999</v>
      </c>
      <c r="H25" s="128">
        <f t="shared" si="3"/>
        <v>5037.7731</v>
      </c>
      <c r="I25" s="126">
        <f t="shared" si="3"/>
        <v>1298.8974</v>
      </c>
      <c r="J25" s="126">
        <f t="shared" si="3"/>
        <v>844.79162</v>
      </c>
      <c r="K25" s="208">
        <f t="shared" si="3"/>
        <v>2894.08408</v>
      </c>
      <c r="L25" s="209">
        <f>L21+L22+L23+L24</f>
        <v>0</v>
      </c>
      <c r="M25" s="210">
        <f>M21+M22+M23+M24</f>
        <v>0</v>
      </c>
      <c r="N25" s="210">
        <f>N21+N22+N23+N24</f>
        <v>0</v>
      </c>
      <c r="O25" s="211">
        <f>O21+O22+O23+O24</f>
        <v>0</v>
      </c>
      <c r="P25" s="212">
        <f>P21+P23+P24</f>
        <v>48266.27697</v>
      </c>
      <c r="Q25" s="235">
        <f>Q21+Q23+Q24</f>
        <v>16591.57794</v>
      </c>
      <c r="R25" s="226">
        <f>R21+R23+R24</f>
        <v>15904.340499999998</v>
      </c>
      <c r="S25" s="236">
        <f>S21+S23+S24</f>
        <v>15770.35853</v>
      </c>
    </row>
    <row r="26" spans="1:19" ht="15">
      <c r="A26" s="387" t="s">
        <v>60</v>
      </c>
      <c r="B26" s="388"/>
      <c r="C26" s="388"/>
      <c r="D26" s="388"/>
      <c r="E26" s="388"/>
      <c r="F26" s="388"/>
      <c r="G26" s="388"/>
      <c r="H26" s="390"/>
      <c r="I26" s="390"/>
      <c r="J26" s="390"/>
      <c r="K26" s="390"/>
      <c r="L26" s="213"/>
      <c r="M26" s="213"/>
      <c r="N26" s="213"/>
      <c r="O26" s="213"/>
      <c r="P26" s="213"/>
      <c r="Q26" s="203"/>
      <c r="R26" s="239"/>
      <c r="S26" s="239"/>
    </row>
    <row r="27" spans="1:19" ht="27" customHeight="1">
      <c r="A27" s="404" t="s">
        <v>61</v>
      </c>
      <c r="B27" s="139" t="s">
        <v>62</v>
      </c>
      <c r="C27" s="140"/>
      <c r="D27" s="141">
        <f aca="true" t="shared" si="4" ref="D27:D48">E27+F27+G27</f>
        <v>12382.249520000001</v>
      </c>
      <c r="E27" s="105">
        <v>776.67821</v>
      </c>
      <c r="F27" s="105">
        <v>5926.92035</v>
      </c>
      <c r="G27" s="105">
        <v>5678.65096</v>
      </c>
      <c r="H27" s="142">
        <f aca="true" t="shared" si="5" ref="H27:H48">I27+J27+K27</f>
        <v>41834.9314</v>
      </c>
      <c r="I27" s="214">
        <f>I28</f>
        <v>14755.265</v>
      </c>
      <c r="J27" s="214">
        <v>13829.48082</v>
      </c>
      <c r="K27" s="214">
        <v>13250.18558</v>
      </c>
      <c r="L27" s="215">
        <f aca="true" t="shared" si="6" ref="L27:L46">M27+N27+O27</f>
        <v>0</v>
      </c>
      <c r="M27" s="214">
        <v>0</v>
      </c>
      <c r="N27" s="214">
        <v>0</v>
      </c>
      <c r="O27" s="216">
        <v>0</v>
      </c>
      <c r="P27" s="215">
        <f aca="true" t="shared" si="7" ref="P27:P48">D27+H27+L27</f>
        <v>54217.18092</v>
      </c>
      <c r="Q27" s="210">
        <f aca="true" t="shared" si="8" ref="Q27:Q48">E27+I27+M27</f>
        <v>15531.94321</v>
      </c>
      <c r="R27" s="210">
        <f aca="true" t="shared" si="9" ref="R27:R48">F27+J27+N27</f>
        <v>19756.40117</v>
      </c>
      <c r="S27" s="214">
        <f aca="true" t="shared" si="10" ref="S27:S48">G27+K27+O27</f>
        <v>18928.83654</v>
      </c>
    </row>
    <row r="28" spans="1:19" ht="45.75" customHeight="1">
      <c r="A28" s="404"/>
      <c r="B28" s="143" t="s">
        <v>63</v>
      </c>
      <c r="C28" s="144" t="s">
        <v>64</v>
      </c>
      <c r="D28" s="145">
        <f t="shared" si="4"/>
        <v>776.67821</v>
      </c>
      <c r="E28" s="111">
        <v>776.67821</v>
      </c>
      <c r="F28" s="111">
        <v>0</v>
      </c>
      <c r="G28" s="119">
        <v>0</v>
      </c>
      <c r="H28" s="131">
        <f t="shared" si="5"/>
        <v>14755.265</v>
      </c>
      <c r="I28" s="105">
        <v>14755.265</v>
      </c>
      <c r="J28" s="105">
        <v>0</v>
      </c>
      <c r="K28" s="182">
        <v>0</v>
      </c>
      <c r="L28" s="217">
        <f t="shared" si="6"/>
        <v>0</v>
      </c>
      <c r="M28" s="131">
        <v>0</v>
      </c>
      <c r="N28" s="131">
        <v>0</v>
      </c>
      <c r="O28" s="218">
        <v>0</v>
      </c>
      <c r="P28" s="215">
        <f t="shared" si="7"/>
        <v>15531.94321</v>
      </c>
      <c r="Q28" s="210">
        <f t="shared" si="8"/>
        <v>15531.94321</v>
      </c>
      <c r="R28" s="210">
        <f t="shared" si="9"/>
        <v>0</v>
      </c>
      <c r="S28" s="214">
        <f t="shared" si="10"/>
        <v>0</v>
      </c>
    </row>
    <row r="29" spans="1:19" ht="48.75" customHeight="1">
      <c r="A29" s="404"/>
      <c r="B29" s="146" t="s">
        <v>65</v>
      </c>
      <c r="C29" s="147" t="s">
        <v>66</v>
      </c>
      <c r="D29" s="145">
        <f t="shared" si="4"/>
        <v>5926.92035</v>
      </c>
      <c r="E29" s="111">
        <v>0</v>
      </c>
      <c r="F29" s="111">
        <v>5926.92035</v>
      </c>
      <c r="G29" s="119">
        <v>0</v>
      </c>
      <c r="H29" s="118">
        <f t="shared" si="5"/>
        <v>13829.48082</v>
      </c>
      <c r="I29" s="111">
        <v>0</v>
      </c>
      <c r="J29" s="111">
        <v>13829.48082</v>
      </c>
      <c r="K29" s="119">
        <v>0</v>
      </c>
      <c r="L29" s="193">
        <f t="shared" si="6"/>
        <v>0</v>
      </c>
      <c r="M29" s="105">
        <v>0</v>
      </c>
      <c r="N29" s="105">
        <v>0</v>
      </c>
      <c r="O29" s="129">
        <v>0</v>
      </c>
      <c r="P29" s="215">
        <f t="shared" si="7"/>
        <v>19756.40117</v>
      </c>
      <c r="Q29" s="210">
        <f t="shared" si="8"/>
        <v>0</v>
      </c>
      <c r="R29" s="210">
        <f t="shared" si="9"/>
        <v>19756.40117</v>
      </c>
      <c r="S29" s="214">
        <f t="shared" si="10"/>
        <v>0</v>
      </c>
    </row>
    <row r="30" spans="1:19" ht="25.5" customHeight="1">
      <c r="A30" s="404"/>
      <c r="B30" s="139" t="s">
        <v>67</v>
      </c>
      <c r="C30" s="147" t="s">
        <v>68</v>
      </c>
      <c r="D30" s="148">
        <f t="shared" si="4"/>
        <v>5678.65096</v>
      </c>
      <c r="E30" s="116">
        <v>0</v>
      </c>
      <c r="F30" s="116">
        <v>0</v>
      </c>
      <c r="G30" s="119">
        <v>5678.65096</v>
      </c>
      <c r="H30" s="124">
        <f t="shared" si="5"/>
        <v>13250.18558</v>
      </c>
      <c r="I30" s="116">
        <v>0</v>
      </c>
      <c r="J30" s="116">
        <v>0</v>
      </c>
      <c r="K30" s="123">
        <v>13250.18558</v>
      </c>
      <c r="L30" s="193">
        <f t="shared" si="6"/>
        <v>0</v>
      </c>
      <c r="M30" s="105">
        <v>0</v>
      </c>
      <c r="N30" s="105">
        <v>0</v>
      </c>
      <c r="O30" s="134">
        <v>0</v>
      </c>
      <c r="P30" s="215">
        <f t="shared" si="7"/>
        <v>18928.83654</v>
      </c>
      <c r="Q30" s="210">
        <f t="shared" si="8"/>
        <v>0</v>
      </c>
      <c r="R30" s="210">
        <f t="shared" si="9"/>
        <v>0</v>
      </c>
      <c r="S30" s="214">
        <f t="shared" si="10"/>
        <v>18928.83654</v>
      </c>
    </row>
    <row r="31" spans="1:19" ht="24" customHeight="1">
      <c r="A31" s="149" t="s">
        <v>69</v>
      </c>
      <c r="B31" s="146" t="s">
        <v>70</v>
      </c>
      <c r="C31" s="147" t="s">
        <v>71</v>
      </c>
      <c r="D31" s="145">
        <f t="shared" si="4"/>
        <v>4476.97875</v>
      </c>
      <c r="E31" s="111">
        <v>3957.59713</v>
      </c>
      <c r="F31" s="111">
        <v>519.38162</v>
      </c>
      <c r="G31" s="119">
        <v>0</v>
      </c>
      <c r="H31" s="124">
        <f t="shared" si="5"/>
        <v>0</v>
      </c>
      <c r="I31" s="111">
        <v>0</v>
      </c>
      <c r="J31" s="111">
        <v>0</v>
      </c>
      <c r="K31" s="119">
        <v>0</v>
      </c>
      <c r="L31" s="193">
        <f t="shared" si="6"/>
        <v>0</v>
      </c>
      <c r="M31" s="105">
        <v>0</v>
      </c>
      <c r="N31" s="105">
        <v>0</v>
      </c>
      <c r="O31" s="129">
        <v>0</v>
      </c>
      <c r="P31" s="215">
        <f t="shared" si="7"/>
        <v>4476.97875</v>
      </c>
      <c r="Q31" s="210">
        <f t="shared" si="8"/>
        <v>3957.59713</v>
      </c>
      <c r="R31" s="210">
        <f t="shared" si="9"/>
        <v>519.38162</v>
      </c>
      <c r="S31" s="214">
        <f t="shared" si="10"/>
        <v>0</v>
      </c>
    </row>
    <row r="32" spans="1:19" ht="33" customHeight="1">
      <c r="A32" s="107" t="s">
        <v>72</v>
      </c>
      <c r="B32" s="150" t="s">
        <v>73</v>
      </c>
      <c r="C32" s="147" t="s">
        <v>74</v>
      </c>
      <c r="D32" s="151">
        <f t="shared" si="4"/>
        <v>4548.4219</v>
      </c>
      <c r="E32" s="116">
        <v>1924.66236</v>
      </c>
      <c r="F32" s="116">
        <v>2623.75954</v>
      </c>
      <c r="G32" s="123">
        <v>0</v>
      </c>
      <c r="H32" s="124">
        <f t="shared" si="5"/>
        <v>718.6058</v>
      </c>
      <c r="I32" s="116">
        <v>0</v>
      </c>
      <c r="J32" s="116">
        <v>718.6058</v>
      </c>
      <c r="K32" s="119">
        <v>0</v>
      </c>
      <c r="L32" s="193">
        <f t="shared" si="6"/>
        <v>0</v>
      </c>
      <c r="M32" s="131">
        <v>0</v>
      </c>
      <c r="N32" s="131">
        <v>0</v>
      </c>
      <c r="O32" s="218">
        <v>0</v>
      </c>
      <c r="P32" s="219">
        <f t="shared" si="7"/>
        <v>5267.027700000001</v>
      </c>
      <c r="Q32" s="210">
        <f t="shared" si="8"/>
        <v>1924.66236</v>
      </c>
      <c r="R32" s="210">
        <f t="shared" si="9"/>
        <v>3342.3653400000003</v>
      </c>
      <c r="S32" s="214">
        <f t="shared" si="10"/>
        <v>0</v>
      </c>
    </row>
    <row r="33" spans="1:19" ht="33.75">
      <c r="A33" s="149" t="s">
        <v>75</v>
      </c>
      <c r="B33" s="146" t="s">
        <v>76</v>
      </c>
      <c r="C33" s="147" t="s">
        <v>77</v>
      </c>
      <c r="D33" s="145">
        <f t="shared" si="4"/>
        <v>46.23095</v>
      </c>
      <c r="E33" s="111">
        <v>46.23095</v>
      </c>
      <c r="F33" s="111">
        <v>0</v>
      </c>
      <c r="G33" s="119">
        <v>0</v>
      </c>
      <c r="H33" s="118">
        <f t="shared" si="5"/>
        <v>878.665</v>
      </c>
      <c r="I33" s="111">
        <v>878.665</v>
      </c>
      <c r="J33" s="111">
        <v>0</v>
      </c>
      <c r="K33" s="119">
        <v>0</v>
      </c>
      <c r="L33" s="193">
        <f t="shared" si="6"/>
        <v>0</v>
      </c>
      <c r="M33" s="105">
        <v>0</v>
      </c>
      <c r="N33" s="105">
        <v>0</v>
      </c>
      <c r="O33" s="129">
        <v>0</v>
      </c>
      <c r="P33" s="215">
        <f t="shared" si="7"/>
        <v>924.89595</v>
      </c>
      <c r="Q33" s="210">
        <f t="shared" si="8"/>
        <v>924.89595</v>
      </c>
      <c r="R33" s="210">
        <f t="shared" si="9"/>
        <v>0</v>
      </c>
      <c r="S33" s="214">
        <f t="shared" si="10"/>
        <v>0</v>
      </c>
    </row>
    <row r="34" spans="1:19" ht="45">
      <c r="A34" s="113" t="s">
        <v>78</v>
      </c>
      <c r="B34" s="139" t="s">
        <v>79</v>
      </c>
      <c r="C34" s="147" t="s">
        <v>14</v>
      </c>
      <c r="D34" s="145">
        <f t="shared" si="4"/>
        <v>64.9175</v>
      </c>
      <c r="E34" s="152">
        <v>64.9175</v>
      </c>
      <c r="F34" s="152">
        <v>0</v>
      </c>
      <c r="G34" s="106">
        <v>0</v>
      </c>
      <c r="H34" s="118">
        <f t="shared" si="5"/>
        <v>1254.12</v>
      </c>
      <c r="I34" s="152">
        <v>1254.12</v>
      </c>
      <c r="J34" s="152">
        <v>0</v>
      </c>
      <c r="K34" s="207">
        <v>0</v>
      </c>
      <c r="L34" s="193">
        <f t="shared" si="6"/>
        <v>0</v>
      </c>
      <c r="M34" s="105">
        <v>0</v>
      </c>
      <c r="N34" s="105">
        <v>0</v>
      </c>
      <c r="O34" s="220">
        <v>0</v>
      </c>
      <c r="P34" s="215">
        <f t="shared" si="7"/>
        <v>1319.0375</v>
      </c>
      <c r="Q34" s="210">
        <f t="shared" si="8"/>
        <v>1319.0375</v>
      </c>
      <c r="R34" s="210">
        <f t="shared" si="9"/>
        <v>0</v>
      </c>
      <c r="S34" s="214">
        <f t="shared" si="10"/>
        <v>0</v>
      </c>
    </row>
    <row r="35" spans="1:19" ht="18.75" customHeight="1">
      <c r="A35" s="405" t="s">
        <v>80</v>
      </c>
      <c r="B35" s="154" t="s">
        <v>81</v>
      </c>
      <c r="C35" s="155"/>
      <c r="D35" s="156">
        <f t="shared" si="4"/>
        <v>638.46255</v>
      </c>
      <c r="E35" s="157">
        <v>78.94779</v>
      </c>
      <c r="F35" s="157">
        <v>0</v>
      </c>
      <c r="G35" s="123">
        <v>559.51476</v>
      </c>
      <c r="H35" s="158">
        <f t="shared" si="5"/>
        <v>12130.78025</v>
      </c>
      <c r="I35" s="116">
        <v>1500</v>
      </c>
      <c r="J35" s="116">
        <v>0</v>
      </c>
      <c r="K35" s="123">
        <v>10630.78025</v>
      </c>
      <c r="L35" s="193">
        <f t="shared" si="6"/>
        <v>0</v>
      </c>
      <c r="M35" s="105">
        <v>0</v>
      </c>
      <c r="N35" s="105">
        <v>0</v>
      </c>
      <c r="O35" s="129">
        <v>0</v>
      </c>
      <c r="P35" s="219">
        <f t="shared" si="7"/>
        <v>12769.2428</v>
      </c>
      <c r="Q35" s="210">
        <f t="shared" si="8"/>
        <v>1578.94779</v>
      </c>
      <c r="R35" s="210">
        <f t="shared" si="9"/>
        <v>0</v>
      </c>
      <c r="S35" s="240">
        <f t="shared" si="10"/>
        <v>11190.29501</v>
      </c>
    </row>
    <row r="36" spans="1:19" ht="19.5" customHeight="1">
      <c r="A36" s="400"/>
      <c r="B36" s="143" t="s">
        <v>82</v>
      </c>
      <c r="C36" s="144" t="s">
        <v>83</v>
      </c>
      <c r="D36" s="111">
        <f t="shared" si="4"/>
        <v>638.46255</v>
      </c>
      <c r="E36" s="116">
        <v>78.94779</v>
      </c>
      <c r="F36" s="116">
        <v>0</v>
      </c>
      <c r="G36" s="123">
        <v>559.51476</v>
      </c>
      <c r="H36" s="159">
        <f t="shared" si="5"/>
        <v>12130.78025</v>
      </c>
      <c r="I36" s="116">
        <v>1500</v>
      </c>
      <c r="J36" s="116">
        <v>0</v>
      </c>
      <c r="K36" s="123">
        <v>10630.78025</v>
      </c>
      <c r="L36" s="193">
        <f t="shared" si="6"/>
        <v>0</v>
      </c>
      <c r="M36" s="131">
        <v>0</v>
      </c>
      <c r="N36" s="131">
        <v>0</v>
      </c>
      <c r="O36" s="218">
        <v>0</v>
      </c>
      <c r="P36" s="219">
        <f t="shared" si="7"/>
        <v>12769.2428</v>
      </c>
      <c r="Q36" s="210">
        <f t="shared" si="8"/>
        <v>1578.94779</v>
      </c>
      <c r="R36" s="210">
        <f t="shared" si="9"/>
        <v>0</v>
      </c>
      <c r="S36" s="240">
        <f t="shared" si="10"/>
        <v>11190.29501</v>
      </c>
    </row>
    <row r="37" spans="1:19" ht="41.25" customHeight="1">
      <c r="A37" s="400"/>
      <c r="B37" s="102" t="s">
        <v>84</v>
      </c>
      <c r="C37" s="160" t="s">
        <v>85</v>
      </c>
      <c r="D37" s="161">
        <f t="shared" si="4"/>
        <v>0</v>
      </c>
      <c r="E37" s="116">
        <v>0</v>
      </c>
      <c r="F37" s="116">
        <v>0</v>
      </c>
      <c r="G37" s="123">
        <v>0</v>
      </c>
      <c r="H37" s="110">
        <f t="shared" si="5"/>
        <v>0</v>
      </c>
      <c r="I37" s="116">
        <v>0</v>
      </c>
      <c r="J37" s="116">
        <v>0</v>
      </c>
      <c r="K37" s="119">
        <v>0</v>
      </c>
      <c r="L37" s="193">
        <f t="shared" si="6"/>
        <v>0</v>
      </c>
      <c r="M37" s="131">
        <v>0</v>
      </c>
      <c r="N37" s="131">
        <v>0</v>
      </c>
      <c r="O37" s="218">
        <v>0</v>
      </c>
      <c r="P37" s="215">
        <f t="shared" si="7"/>
        <v>0</v>
      </c>
      <c r="Q37" s="210">
        <f t="shared" si="8"/>
        <v>0</v>
      </c>
      <c r="R37" s="210">
        <f t="shared" si="9"/>
        <v>0</v>
      </c>
      <c r="S37" s="241">
        <f t="shared" si="10"/>
        <v>0</v>
      </c>
    </row>
    <row r="38" spans="1:19" ht="33" customHeight="1">
      <c r="A38" s="400"/>
      <c r="B38" s="146" t="s">
        <v>86</v>
      </c>
      <c r="C38" s="162" t="s">
        <v>87</v>
      </c>
      <c r="D38" s="111">
        <f t="shared" si="4"/>
        <v>0</v>
      </c>
      <c r="E38" s="116">
        <v>0</v>
      </c>
      <c r="F38" s="116">
        <v>0</v>
      </c>
      <c r="G38" s="123">
        <v>0</v>
      </c>
      <c r="H38" s="118">
        <f t="shared" si="5"/>
        <v>0</v>
      </c>
      <c r="I38" s="116">
        <v>0</v>
      </c>
      <c r="J38" s="116">
        <v>0</v>
      </c>
      <c r="K38" s="123">
        <v>0</v>
      </c>
      <c r="L38" s="193">
        <f t="shared" si="6"/>
        <v>0</v>
      </c>
      <c r="M38" s="131">
        <v>0</v>
      </c>
      <c r="N38" s="131">
        <v>0</v>
      </c>
      <c r="O38" s="218">
        <v>0</v>
      </c>
      <c r="P38" s="215">
        <f t="shared" si="7"/>
        <v>0</v>
      </c>
      <c r="Q38" s="210">
        <f t="shared" si="8"/>
        <v>0</v>
      </c>
      <c r="R38" s="210">
        <f t="shared" si="9"/>
        <v>0</v>
      </c>
      <c r="S38" s="241">
        <f t="shared" si="10"/>
        <v>0</v>
      </c>
    </row>
    <row r="39" spans="1:19" ht="18.75" customHeight="1">
      <c r="A39" s="401"/>
      <c r="B39" s="163" t="s">
        <v>88</v>
      </c>
      <c r="C39" s="164" t="s">
        <v>89</v>
      </c>
      <c r="D39" s="111">
        <f t="shared" si="4"/>
        <v>0</v>
      </c>
      <c r="E39" s="116">
        <v>0</v>
      </c>
      <c r="F39" s="116">
        <v>0</v>
      </c>
      <c r="G39" s="123">
        <v>0</v>
      </c>
      <c r="H39" s="118">
        <f t="shared" si="5"/>
        <v>0</v>
      </c>
      <c r="I39" s="116">
        <v>0</v>
      </c>
      <c r="J39" s="116">
        <v>0</v>
      </c>
      <c r="K39" s="123">
        <v>0</v>
      </c>
      <c r="L39" s="193">
        <f t="shared" si="6"/>
        <v>0</v>
      </c>
      <c r="M39" s="131">
        <v>0</v>
      </c>
      <c r="N39" s="131">
        <v>0</v>
      </c>
      <c r="O39" s="218">
        <v>0</v>
      </c>
      <c r="P39" s="215">
        <f t="shared" si="7"/>
        <v>0</v>
      </c>
      <c r="Q39" s="210">
        <f t="shared" si="8"/>
        <v>0</v>
      </c>
      <c r="R39" s="210">
        <f t="shared" si="9"/>
        <v>0</v>
      </c>
      <c r="S39" s="241">
        <f t="shared" si="10"/>
        <v>0</v>
      </c>
    </row>
    <row r="40" spans="1:19" ht="33.75" customHeight="1">
      <c r="A40" s="149" t="s">
        <v>90</v>
      </c>
      <c r="B40" s="146" t="s">
        <v>91</v>
      </c>
      <c r="C40" s="147" t="s">
        <v>92</v>
      </c>
      <c r="D40" s="145">
        <f t="shared" si="4"/>
        <v>2302.34071</v>
      </c>
      <c r="E40" s="111">
        <v>0</v>
      </c>
      <c r="F40" s="111">
        <v>1811.91226</v>
      </c>
      <c r="G40" s="119">
        <v>490.42845</v>
      </c>
      <c r="H40" s="118">
        <f t="shared" si="5"/>
        <v>6084.605960000001</v>
      </c>
      <c r="I40" s="111">
        <v>0</v>
      </c>
      <c r="J40" s="111">
        <v>5505.52918</v>
      </c>
      <c r="K40" s="119">
        <v>579.07678</v>
      </c>
      <c r="L40" s="193">
        <f t="shared" si="6"/>
        <v>0</v>
      </c>
      <c r="M40" s="131">
        <v>0</v>
      </c>
      <c r="N40" s="131">
        <v>0</v>
      </c>
      <c r="O40" s="218">
        <v>0</v>
      </c>
      <c r="P40" s="215">
        <f t="shared" si="7"/>
        <v>8386.946670000001</v>
      </c>
      <c r="Q40" s="210">
        <f t="shared" si="8"/>
        <v>0</v>
      </c>
      <c r="R40" s="210">
        <f t="shared" si="9"/>
        <v>7317.4414400000005</v>
      </c>
      <c r="S40" s="241">
        <f t="shared" si="10"/>
        <v>1069.50523</v>
      </c>
    </row>
    <row r="41" spans="1:19" ht="31.5" customHeight="1">
      <c r="A41" s="165" t="s">
        <v>93</v>
      </c>
      <c r="B41" s="146" t="s">
        <v>94</v>
      </c>
      <c r="C41" s="147" t="s">
        <v>95</v>
      </c>
      <c r="D41" s="166">
        <f t="shared" si="4"/>
        <v>1857.1998899999999</v>
      </c>
      <c r="E41" s="111">
        <v>0</v>
      </c>
      <c r="F41" s="111">
        <v>1470.17363</v>
      </c>
      <c r="G41" s="119">
        <v>387.02626</v>
      </c>
      <c r="H41" s="110">
        <f t="shared" si="5"/>
        <v>3441.76922</v>
      </c>
      <c r="I41" s="111">
        <v>0</v>
      </c>
      <c r="J41" s="111">
        <v>2346.7942</v>
      </c>
      <c r="K41" s="119">
        <v>1094.97502</v>
      </c>
      <c r="L41" s="193">
        <f t="shared" si="6"/>
        <v>0</v>
      </c>
      <c r="M41" s="105">
        <v>0</v>
      </c>
      <c r="N41" s="105">
        <v>0</v>
      </c>
      <c r="O41" s="105">
        <v>0</v>
      </c>
      <c r="P41" s="215">
        <f t="shared" si="7"/>
        <v>5298.96911</v>
      </c>
      <c r="Q41" s="210">
        <f t="shared" si="8"/>
        <v>0</v>
      </c>
      <c r="R41" s="210">
        <f t="shared" si="9"/>
        <v>3816.9678299999996</v>
      </c>
      <c r="S41" s="241">
        <f t="shared" si="10"/>
        <v>1482.00128</v>
      </c>
    </row>
    <row r="42" spans="1:19" ht="35.25" customHeight="1">
      <c r="A42" s="153" t="s">
        <v>96</v>
      </c>
      <c r="B42" s="150" t="s">
        <v>97</v>
      </c>
      <c r="C42" s="167" t="s">
        <v>98</v>
      </c>
      <c r="D42" s="148">
        <f t="shared" si="4"/>
        <v>1195.40341</v>
      </c>
      <c r="E42" s="116">
        <v>0</v>
      </c>
      <c r="F42" s="116">
        <v>0</v>
      </c>
      <c r="G42" s="123">
        <v>1195.40341</v>
      </c>
      <c r="H42" s="124">
        <f t="shared" si="5"/>
        <v>8102.9991</v>
      </c>
      <c r="I42" s="116">
        <v>0</v>
      </c>
      <c r="J42" s="116">
        <v>0</v>
      </c>
      <c r="K42" s="123">
        <v>8102.9991</v>
      </c>
      <c r="L42" s="193">
        <f t="shared" si="6"/>
        <v>0</v>
      </c>
      <c r="M42" s="105">
        <v>0</v>
      </c>
      <c r="N42" s="105">
        <v>0</v>
      </c>
      <c r="O42" s="105">
        <v>0</v>
      </c>
      <c r="P42" s="215">
        <f t="shared" si="7"/>
        <v>9298.40251</v>
      </c>
      <c r="Q42" s="210">
        <f t="shared" si="8"/>
        <v>0</v>
      </c>
      <c r="R42" s="210">
        <f t="shared" si="9"/>
        <v>0</v>
      </c>
      <c r="S42" s="241">
        <f t="shared" si="10"/>
        <v>9298.40251</v>
      </c>
    </row>
    <row r="43" spans="1:19" ht="28.5" customHeight="1">
      <c r="A43" s="107" t="s">
        <v>99</v>
      </c>
      <c r="B43" s="168" t="s">
        <v>100</v>
      </c>
      <c r="C43" s="167" t="s">
        <v>101</v>
      </c>
      <c r="D43" s="148">
        <f t="shared" si="4"/>
        <v>2436.68963</v>
      </c>
      <c r="E43" s="116">
        <v>0</v>
      </c>
      <c r="F43" s="116">
        <v>0</v>
      </c>
      <c r="G43" s="123">
        <v>2436.68963</v>
      </c>
      <c r="H43" s="124">
        <f t="shared" si="5"/>
        <v>26117.65763</v>
      </c>
      <c r="I43" s="116">
        <v>0</v>
      </c>
      <c r="J43" s="116">
        <v>0</v>
      </c>
      <c r="K43" s="123">
        <v>26117.65763</v>
      </c>
      <c r="L43" s="193">
        <f t="shared" si="6"/>
        <v>0</v>
      </c>
      <c r="M43" s="105">
        <v>0</v>
      </c>
      <c r="N43" s="105">
        <v>0</v>
      </c>
      <c r="O43" s="105">
        <v>0</v>
      </c>
      <c r="P43" s="215">
        <f t="shared" si="7"/>
        <v>28554.347260000002</v>
      </c>
      <c r="Q43" s="210">
        <f t="shared" si="8"/>
        <v>0</v>
      </c>
      <c r="R43" s="210">
        <f t="shared" si="9"/>
        <v>0</v>
      </c>
      <c r="S43" s="241">
        <f t="shared" si="10"/>
        <v>28554.347260000002</v>
      </c>
    </row>
    <row r="44" spans="1:19" ht="22.5">
      <c r="A44" s="107" t="s">
        <v>102</v>
      </c>
      <c r="B44" s="150" t="s">
        <v>103</v>
      </c>
      <c r="C44" s="167" t="s">
        <v>104</v>
      </c>
      <c r="D44" s="151">
        <f t="shared" si="4"/>
        <v>160</v>
      </c>
      <c r="E44" s="116">
        <v>0</v>
      </c>
      <c r="F44" s="116">
        <v>160</v>
      </c>
      <c r="G44" s="123">
        <v>0</v>
      </c>
      <c r="H44" s="122">
        <f t="shared" si="5"/>
        <v>0</v>
      </c>
      <c r="I44" s="116">
        <v>0</v>
      </c>
      <c r="J44" s="116">
        <v>0</v>
      </c>
      <c r="K44" s="123">
        <v>0</v>
      </c>
      <c r="L44" s="193">
        <f t="shared" si="6"/>
        <v>0</v>
      </c>
      <c r="M44" s="131">
        <v>0</v>
      </c>
      <c r="N44" s="131">
        <v>0</v>
      </c>
      <c r="O44" s="131">
        <v>0</v>
      </c>
      <c r="P44" s="215">
        <f t="shared" si="7"/>
        <v>160</v>
      </c>
      <c r="Q44" s="210">
        <f t="shared" si="8"/>
        <v>0</v>
      </c>
      <c r="R44" s="210">
        <f t="shared" si="9"/>
        <v>160</v>
      </c>
      <c r="S44" s="241">
        <f t="shared" si="10"/>
        <v>0</v>
      </c>
    </row>
    <row r="45" spans="1:19" ht="33.75">
      <c r="A45" s="107" t="s">
        <v>105</v>
      </c>
      <c r="B45" s="150" t="s">
        <v>106</v>
      </c>
      <c r="C45" s="167" t="s">
        <v>107</v>
      </c>
      <c r="D45" s="148">
        <f t="shared" si="4"/>
        <v>8.3796</v>
      </c>
      <c r="E45" s="116">
        <v>0</v>
      </c>
      <c r="F45" s="116">
        <v>8.3796</v>
      </c>
      <c r="G45" s="123">
        <v>0</v>
      </c>
      <c r="H45" s="124">
        <f t="shared" si="5"/>
        <v>0</v>
      </c>
      <c r="I45" s="116">
        <v>0</v>
      </c>
      <c r="J45" s="116">
        <v>0</v>
      </c>
      <c r="K45" s="123">
        <v>0</v>
      </c>
      <c r="L45" s="193">
        <f t="shared" si="6"/>
        <v>0</v>
      </c>
      <c r="M45" s="105">
        <v>0</v>
      </c>
      <c r="N45" s="105">
        <v>0</v>
      </c>
      <c r="O45" s="105">
        <v>0</v>
      </c>
      <c r="P45" s="215">
        <f t="shared" si="7"/>
        <v>8.3796</v>
      </c>
      <c r="Q45" s="210">
        <f t="shared" si="8"/>
        <v>0</v>
      </c>
      <c r="R45" s="210">
        <f t="shared" si="9"/>
        <v>8.3796</v>
      </c>
      <c r="S45" s="241">
        <f t="shared" si="10"/>
        <v>0</v>
      </c>
    </row>
    <row r="46" spans="1:19" ht="32.25" customHeight="1">
      <c r="A46" s="169" t="s">
        <v>108</v>
      </c>
      <c r="B46" s="146" t="s">
        <v>109</v>
      </c>
      <c r="C46" s="170" t="s">
        <v>104</v>
      </c>
      <c r="D46" s="148">
        <f t="shared" si="4"/>
        <v>171.62952</v>
      </c>
      <c r="E46" s="116">
        <v>0</v>
      </c>
      <c r="F46" s="116">
        <v>0</v>
      </c>
      <c r="G46" s="123">
        <v>171.62952</v>
      </c>
      <c r="H46" s="124">
        <f t="shared" si="5"/>
        <v>0</v>
      </c>
      <c r="I46" s="116">
        <v>0</v>
      </c>
      <c r="J46" s="116">
        <v>0</v>
      </c>
      <c r="K46" s="123">
        <v>0</v>
      </c>
      <c r="L46" s="221">
        <f t="shared" si="6"/>
        <v>0</v>
      </c>
      <c r="M46" s="152">
        <v>0</v>
      </c>
      <c r="N46" s="152">
        <v>0</v>
      </c>
      <c r="O46" s="152">
        <v>0</v>
      </c>
      <c r="P46" s="215">
        <f t="shared" si="7"/>
        <v>171.62952</v>
      </c>
      <c r="Q46" s="210">
        <f t="shared" si="8"/>
        <v>0</v>
      </c>
      <c r="R46" s="210">
        <f t="shared" si="9"/>
        <v>0</v>
      </c>
      <c r="S46" s="241">
        <f t="shared" si="10"/>
        <v>171.62952</v>
      </c>
    </row>
    <row r="47" spans="1:19" ht="33.75">
      <c r="A47" s="171" t="s">
        <v>110</v>
      </c>
      <c r="B47" s="172" t="s">
        <v>111</v>
      </c>
      <c r="C47" s="137" t="s">
        <v>112</v>
      </c>
      <c r="D47" s="148">
        <f t="shared" si="4"/>
        <v>413.05382</v>
      </c>
      <c r="E47" s="116">
        <v>0</v>
      </c>
      <c r="F47" s="116">
        <v>0</v>
      </c>
      <c r="G47" s="123">
        <v>413.05382</v>
      </c>
      <c r="H47" s="124">
        <f t="shared" si="5"/>
        <v>0</v>
      </c>
      <c r="I47" s="116">
        <v>0</v>
      </c>
      <c r="J47" s="116">
        <v>0</v>
      </c>
      <c r="K47" s="123">
        <v>0</v>
      </c>
      <c r="L47" s="221">
        <v>0</v>
      </c>
      <c r="M47" s="116">
        <v>0</v>
      </c>
      <c r="N47" s="116">
        <v>0</v>
      </c>
      <c r="O47" s="116">
        <v>0</v>
      </c>
      <c r="P47" s="215">
        <f t="shared" si="7"/>
        <v>413.05382</v>
      </c>
      <c r="Q47" s="210">
        <f t="shared" si="8"/>
        <v>0</v>
      </c>
      <c r="R47" s="210">
        <f t="shared" si="9"/>
        <v>0</v>
      </c>
      <c r="S47" s="241">
        <f t="shared" si="10"/>
        <v>413.05382</v>
      </c>
    </row>
    <row r="48" spans="1:19" ht="22.5">
      <c r="A48" s="173" t="s">
        <v>113</v>
      </c>
      <c r="B48" s="174" t="s">
        <v>114</v>
      </c>
      <c r="C48" s="175" t="s">
        <v>115</v>
      </c>
      <c r="D48" s="111">
        <f t="shared" si="4"/>
        <v>99.99</v>
      </c>
      <c r="E48" s="116">
        <v>0</v>
      </c>
      <c r="F48" s="116">
        <v>0</v>
      </c>
      <c r="G48" s="119">
        <v>99.99</v>
      </c>
      <c r="H48" s="118">
        <f t="shared" si="5"/>
        <v>0</v>
      </c>
      <c r="I48" s="111">
        <v>0</v>
      </c>
      <c r="J48" s="111">
        <v>0</v>
      </c>
      <c r="K48" s="119">
        <v>0</v>
      </c>
      <c r="L48" s="193">
        <f>M48+N48+O48</f>
        <v>0</v>
      </c>
      <c r="M48" s="111">
        <v>0</v>
      </c>
      <c r="N48" s="111">
        <v>0</v>
      </c>
      <c r="O48" s="111">
        <v>0</v>
      </c>
      <c r="P48" s="215">
        <f t="shared" si="7"/>
        <v>99.99</v>
      </c>
      <c r="Q48" s="210">
        <f t="shared" si="8"/>
        <v>0</v>
      </c>
      <c r="R48" s="210">
        <f t="shared" si="9"/>
        <v>0</v>
      </c>
      <c r="S48" s="241">
        <f t="shared" si="10"/>
        <v>99.99</v>
      </c>
    </row>
    <row r="49" spans="1:19" ht="15">
      <c r="A49" s="391" t="s">
        <v>36</v>
      </c>
      <c r="B49" s="392"/>
      <c r="C49" s="392"/>
      <c r="D49" s="176">
        <f>D27+D31+D34+D32+D33+D35+D40+D41+D43+D44+D45+D42+D46+D47+D48</f>
        <v>30801.947750000003</v>
      </c>
      <c r="E49" s="177">
        <f>E27+E31+E34+E32+E33+E35+E40+E41+E43+E44+E45+E42</f>
        <v>6849.03394</v>
      </c>
      <c r="F49" s="177">
        <f>F27+F31+F34+F32+F33+F35+F40+F41+F43+F44+F45</f>
        <v>12520.527</v>
      </c>
      <c r="G49" s="178">
        <f>G27+G31+G34+G32+G33+G35+G40+G41+G42+G43+G44+G45+G46+G47+G48</f>
        <v>11432.386809999998</v>
      </c>
      <c r="H49" s="179">
        <f>H27+H31+H34+H32+H33+H35+H40+H41+H43+H44+H45+H42+H46+H47</f>
        <v>100564.13436000001</v>
      </c>
      <c r="I49" s="177">
        <f>I27+I31+I34+I32+I33+I35+I40+I41+I43+I44+I45+I46</f>
        <v>18388.05</v>
      </c>
      <c r="J49" s="177">
        <f>J27+J31+J34+J32+J33+J35+J40+J41+J43+J44+J45+J46</f>
        <v>22400.41</v>
      </c>
      <c r="K49" s="222">
        <f>K27+K31+K34+K32+K33+K35+K40+K41+K42+K43+K44+K45+K46+K47</f>
        <v>59775.674360000005</v>
      </c>
      <c r="L49" s="223">
        <f>L27+L31+L32+L33+L34+L35+L40+L41+L42+L43+L44+L45+L46+L47</f>
        <v>0</v>
      </c>
      <c r="M49" s="224">
        <f>M27+M31+M32+M33+M35+M34+M40+M41+M42+M43+M44+M45+M46</f>
        <v>0</v>
      </c>
      <c r="N49" s="224">
        <f>N27+N31+N32+N33+N34+N35+N40+N41+N42+N43+N44+N45+N46</f>
        <v>0</v>
      </c>
      <c r="O49" s="225">
        <f>O27+O31+O32+O33+O34+O35+O40+O41+O42+O43+O44+O45+O46</f>
        <v>0</v>
      </c>
      <c r="P49" s="179">
        <f>P27+P31+P34+P32+P33+P35+P40+P41+P43+P44+P45+P42+P46+P47+P48</f>
        <v>131366.08211</v>
      </c>
      <c r="Q49" s="177">
        <f>Q27+Q31+Q34+Q32+Q33+Q35+Q40+Q41+Q43+Q44+Q45+Q46</f>
        <v>25237.083939999993</v>
      </c>
      <c r="R49" s="177">
        <f>R27+R31+R34+R32+R33+R35+R40+R41+R43+R44+R45+R46</f>
        <v>34920.937000000005</v>
      </c>
      <c r="S49" s="242">
        <f>S27+S31+S34+S32+S33+S35+S40+S41+S42+S43+S44+S45+S46+S47+S48</f>
        <v>71208.06117</v>
      </c>
    </row>
    <row r="50" spans="1:19" ht="15">
      <c r="A50" s="393" t="s">
        <v>116</v>
      </c>
      <c r="B50" s="394"/>
      <c r="C50" s="395"/>
      <c r="D50" s="179">
        <f>D19+D25+D49</f>
        <v>885702.7345900001</v>
      </c>
      <c r="E50" s="177">
        <f aca="true" t="shared" si="11" ref="E50:K50">E19+E25+E49</f>
        <v>285011.49314000004</v>
      </c>
      <c r="F50" s="177">
        <f t="shared" si="11"/>
        <v>316357.85578</v>
      </c>
      <c r="G50" s="178">
        <f t="shared" si="11"/>
        <v>284333.38567</v>
      </c>
      <c r="H50" s="179">
        <f t="shared" si="11"/>
        <v>3055467.80045</v>
      </c>
      <c r="I50" s="177">
        <f t="shared" si="11"/>
        <v>990276.1212400001</v>
      </c>
      <c r="J50" s="177">
        <f t="shared" si="11"/>
        <v>977267.10485</v>
      </c>
      <c r="K50" s="222">
        <f t="shared" si="11"/>
        <v>1087924.57436</v>
      </c>
      <c r="L50" s="212">
        <f>M50+N50+O50</f>
        <v>33509.9</v>
      </c>
      <c r="M50" s="226">
        <f aca="true" t="shared" si="12" ref="M50:S50">M19+M25+M49</f>
        <v>0</v>
      </c>
      <c r="N50" s="227">
        <f t="shared" si="12"/>
        <v>0</v>
      </c>
      <c r="O50" s="208">
        <f t="shared" si="12"/>
        <v>33509.9</v>
      </c>
      <c r="P50" s="179">
        <f t="shared" si="12"/>
        <v>3974680.43504</v>
      </c>
      <c r="Q50" s="177">
        <f t="shared" si="12"/>
        <v>1275287.6143800002</v>
      </c>
      <c r="R50" s="177">
        <f t="shared" si="12"/>
        <v>1293624.9606299999</v>
      </c>
      <c r="S50" s="243">
        <f t="shared" si="12"/>
        <v>1405767.86003</v>
      </c>
    </row>
    <row r="54" spans="15:16" ht="15">
      <c r="O54" s="29">
        <f>L50+H50+D50</f>
        <v>3974680.43504</v>
      </c>
      <c r="P54" s="29">
        <f>Q50+R50+S50</f>
        <v>3974680.43504</v>
      </c>
    </row>
  </sheetData>
  <sheetProtection/>
  <mergeCells count="25">
    <mergeCell ref="A26:K26"/>
    <mergeCell ref="A49:C49"/>
    <mergeCell ref="A50:C50"/>
    <mergeCell ref="A6:A8"/>
    <mergeCell ref="A12:A14"/>
    <mergeCell ref="A15:A18"/>
    <mergeCell ref="A21:A22"/>
    <mergeCell ref="A27:A30"/>
    <mergeCell ref="A35:A39"/>
    <mergeCell ref="B6:B8"/>
    <mergeCell ref="A10:S10"/>
    <mergeCell ref="B13:K13"/>
    <mergeCell ref="B16:K16"/>
    <mergeCell ref="A19:C19"/>
    <mergeCell ref="A20:K20"/>
    <mergeCell ref="A25:C25"/>
    <mergeCell ref="A4:K4"/>
    <mergeCell ref="D6:K6"/>
    <mergeCell ref="L6:O6"/>
    <mergeCell ref="D7:G7"/>
    <mergeCell ref="H7:K7"/>
    <mergeCell ref="L7:O7"/>
    <mergeCell ref="C6:C8"/>
    <mergeCell ref="L1:S5"/>
    <mergeCell ref="P6:S7"/>
  </mergeCells>
  <printOptions/>
  <pageMargins left="0.7" right="0.7" top="0.75" bottom="0.75" header="0.3" footer="0.3"/>
  <pageSetup fitToWidth="0" fitToHeight="1" horizontalDpi="600" verticalDpi="600" orientation="landscape" paperSize="9" scale="3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56"/>
  <sheetViews>
    <sheetView view="pageBreakPreview" zoomScale="80" zoomScaleNormal="66" zoomScaleSheetLayoutView="80" workbookViewId="0" topLeftCell="A1">
      <pane xSplit="2" ySplit="10" topLeftCell="K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7" sqref="A47:C47"/>
    </sheetView>
  </sheetViews>
  <sheetFormatPr defaultColWidth="9.140625" defaultRowHeight="15"/>
  <cols>
    <col min="1" max="1" width="9.57421875" style="32" customWidth="1"/>
    <col min="2" max="2" width="32.7109375" style="33" customWidth="1"/>
    <col min="3" max="3" width="15.57421875" style="34" customWidth="1"/>
    <col min="4" max="4" width="16.7109375" style="32" customWidth="1"/>
    <col min="5" max="5" width="16.140625" style="32" customWidth="1"/>
    <col min="6" max="6" width="16.7109375" style="32" customWidth="1"/>
    <col min="7" max="8" width="16.00390625" style="32" customWidth="1"/>
    <col min="9" max="9" width="18.7109375" style="32" customWidth="1"/>
    <col min="10" max="10" width="16.7109375" style="32" customWidth="1"/>
    <col min="11" max="11" width="16.8515625" style="32" customWidth="1"/>
    <col min="12" max="12" width="17.00390625" style="32" customWidth="1"/>
    <col min="13" max="13" width="17.28125" style="32" customWidth="1"/>
    <col min="14" max="14" width="15.8515625" style="32" customWidth="1"/>
    <col min="15" max="15" width="14.7109375" style="32" customWidth="1"/>
    <col min="16" max="16" width="15.28125" style="32" customWidth="1"/>
    <col min="17" max="17" width="14.57421875" style="32" customWidth="1"/>
    <col min="18" max="18" width="18.140625" style="32" customWidth="1"/>
    <col min="19" max="19" width="17.57421875" style="32" customWidth="1"/>
    <col min="20" max="20" width="16.8515625" style="32" customWidth="1"/>
    <col min="21" max="23" width="16.140625" style="32" customWidth="1"/>
    <col min="24" max="16384" width="9.140625" style="32" customWidth="1"/>
  </cols>
  <sheetData>
    <row r="1" spans="1:23" ht="15">
      <c r="A1" s="36"/>
      <c r="B1" s="37"/>
      <c r="C1" s="38"/>
      <c r="D1" s="39"/>
      <c r="E1" s="40"/>
      <c r="F1" s="40"/>
      <c r="G1" s="40"/>
      <c r="H1" s="40"/>
      <c r="I1" s="39"/>
      <c r="J1" s="40"/>
      <c r="K1" s="40"/>
      <c r="L1" s="40"/>
      <c r="M1" s="40"/>
      <c r="N1" s="69" t="s">
        <v>117</v>
      </c>
      <c r="O1" s="69"/>
      <c r="P1" s="69"/>
      <c r="Q1" s="69"/>
      <c r="R1" s="69"/>
      <c r="S1" s="69"/>
      <c r="T1" s="69"/>
      <c r="U1" s="69"/>
      <c r="V1" s="69"/>
      <c r="W1" s="69"/>
    </row>
    <row r="2" spans="1:23" ht="15">
      <c r="A2" s="39"/>
      <c r="B2" s="37"/>
      <c r="C2" s="38"/>
      <c r="D2" s="39"/>
      <c r="E2" s="40"/>
      <c r="F2" s="40"/>
      <c r="G2" s="40"/>
      <c r="H2" s="40"/>
      <c r="I2" s="39"/>
      <c r="J2" s="40"/>
      <c r="K2" s="40"/>
      <c r="L2" s="40"/>
      <c r="M2" s="40"/>
      <c r="N2" s="69" t="s">
        <v>1</v>
      </c>
      <c r="O2" s="69"/>
      <c r="P2" s="69"/>
      <c r="Q2" s="69"/>
      <c r="R2" s="69"/>
      <c r="S2" s="69"/>
      <c r="T2" s="69"/>
      <c r="U2" s="69"/>
      <c r="V2" s="69"/>
      <c r="W2" s="69"/>
    </row>
    <row r="3" spans="1:23" ht="1.5" customHeight="1">
      <c r="A3" s="39"/>
      <c r="B3" s="37"/>
      <c r="C3" s="38"/>
      <c r="D3" s="39"/>
      <c r="E3" s="40"/>
      <c r="F3" s="40"/>
      <c r="G3" s="40"/>
      <c r="H3" s="40"/>
      <c r="I3" s="39"/>
      <c r="J3" s="40"/>
      <c r="K3" s="40"/>
      <c r="L3" s="40"/>
      <c r="M3" s="40"/>
      <c r="N3" s="410"/>
      <c r="O3" s="410"/>
      <c r="P3" s="410"/>
      <c r="Q3" s="410"/>
      <c r="R3" s="410"/>
      <c r="S3" s="410"/>
      <c r="T3" s="410"/>
      <c r="U3" s="410"/>
      <c r="V3" s="410"/>
      <c r="W3" s="410"/>
    </row>
    <row r="4" spans="1:23" ht="15">
      <c r="A4" s="365" t="s">
        <v>118</v>
      </c>
      <c r="B4" s="365"/>
      <c r="C4" s="365"/>
      <c r="D4" s="365"/>
      <c r="E4" s="365"/>
      <c r="F4" s="365"/>
      <c r="G4" s="365"/>
      <c r="H4" s="365"/>
      <c r="I4" s="365"/>
      <c r="J4" s="365"/>
      <c r="K4" s="41"/>
      <c r="L4" s="41"/>
      <c r="M4" s="41"/>
      <c r="N4" s="410"/>
      <c r="O4" s="410"/>
      <c r="P4" s="410"/>
      <c r="Q4" s="410"/>
      <c r="R4" s="410"/>
      <c r="S4" s="410"/>
      <c r="T4" s="410"/>
      <c r="U4" s="410"/>
      <c r="V4" s="410"/>
      <c r="W4" s="410"/>
    </row>
    <row r="5" spans="1:23" ht="15">
      <c r="A5" s="41"/>
      <c r="B5" s="42"/>
      <c r="C5" s="43"/>
      <c r="D5" s="41"/>
      <c r="E5" s="41"/>
      <c r="F5" s="41"/>
      <c r="G5" s="41"/>
      <c r="H5" s="41"/>
      <c r="I5" s="41"/>
      <c r="J5" s="41"/>
      <c r="K5" s="41"/>
      <c r="L5" s="41"/>
      <c r="M5" s="41"/>
      <c r="N5" s="410"/>
      <c r="O5" s="410"/>
      <c r="P5" s="410"/>
      <c r="Q5" s="410"/>
      <c r="R5" s="410"/>
      <c r="S5" s="410"/>
      <c r="T5" s="410"/>
      <c r="U5" s="410"/>
      <c r="V5" s="410"/>
      <c r="W5" s="410"/>
    </row>
    <row r="6" spans="1:23" ht="15" customHeight="1">
      <c r="A6" s="409" t="s">
        <v>3</v>
      </c>
      <c r="B6" s="420" t="s">
        <v>4</v>
      </c>
      <c r="C6" s="409" t="s">
        <v>5</v>
      </c>
      <c r="D6" s="409" t="s">
        <v>6</v>
      </c>
      <c r="E6" s="409"/>
      <c r="F6" s="409"/>
      <c r="G6" s="409"/>
      <c r="H6" s="409"/>
      <c r="I6" s="409"/>
      <c r="J6" s="409"/>
      <c r="K6" s="409"/>
      <c r="L6" s="409"/>
      <c r="M6" s="409"/>
      <c r="N6" s="409" t="s">
        <v>6</v>
      </c>
      <c r="O6" s="409"/>
      <c r="P6" s="409"/>
      <c r="Q6" s="409"/>
      <c r="R6" s="409"/>
      <c r="S6" s="409" t="s">
        <v>48</v>
      </c>
      <c r="T6" s="409"/>
      <c r="U6" s="409"/>
      <c r="V6" s="409"/>
      <c r="W6" s="409"/>
    </row>
    <row r="7" spans="1:23" ht="27" customHeight="1">
      <c r="A7" s="409"/>
      <c r="B7" s="420"/>
      <c r="C7" s="409"/>
      <c r="D7" s="409" t="s">
        <v>8</v>
      </c>
      <c r="E7" s="409"/>
      <c r="F7" s="409"/>
      <c r="G7" s="409"/>
      <c r="H7" s="409"/>
      <c r="I7" s="409" t="s">
        <v>9</v>
      </c>
      <c r="J7" s="409"/>
      <c r="K7" s="409"/>
      <c r="L7" s="409"/>
      <c r="M7" s="409"/>
      <c r="N7" s="409" t="s">
        <v>119</v>
      </c>
      <c r="O7" s="409"/>
      <c r="P7" s="409"/>
      <c r="Q7" s="409"/>
      <c r="R7" s="409"/>
      <c r="S7" s="409"/>
      <c r="T7" s="409"/>
      <c r="U7" s="409"/>
      <c r="V7" s="409"/>
      <c r="W7" s="409"/>
    </row>
    <row r="8" spans="1:23" ht="28.5">
      <c r="A8" s="409"/>
      <c r="B8" s="420"/>
      <c r="C8" s="409"/>
      <c r="D8" s="44" t="s">
        <v>10</v>
      </c>
      <c r="E8" s="44">
        <v>2021</v>
      </c>
      <c r="F8" s="44">
        <v>2022</v>
      </c>
      <c r="G8" s="45">
        <v>2023</v>
      </c>
      <c r="H8" s="44">
        <v>2024</v>
      </c>
      <c r="I8" s="44" t="s">
        <v>10</v>
      </c>
      <c r="J8" s="44">
        <v>2021</v>
      </c>
      <c r="K8" s="44">
        <v>2022</v>
      </c>
      <c r="L8" s="45">
        <v>2023</v>
      </c>
      <c r="M8" s="44">
        <v>2024</v>
      </c>
      <c r="N8" s="44" t="s">
        <v>10</v>
      </c>
      <c r="O8" s="44">
        <v>2021</v>
      </c>
      <c r="P8" s="44">
        <v>2022</v>
      </c>
      <c r="Q8" s="45">
        <v>2023</v>
      </c>
      <c r="R8" s="44">
        <v>2024</v>
      </c>
      <c r="S8" s="44" t="s">
        <v>10</v>
      </c>
      <c r="T8" s="44">
        <v>2021</v>
      </c>
      <c r="U8" s="44">
        <v>2022</v>
      </c>
      <c r="V8" s="45">
        <v>2023</v>
      </c>
      <c r="W8" s="44">
        <v>2024</v>
      </c>
    </row>
    <row r="9" spans="1:23" ht="15">
      <c r="A9" s="44">
        <v>1</v>
      </c>
      <c r="B9" s="46">
        <v>2</v>
      </c>
      <c r="C9" s="47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  <c r="Q9" s="44">
        <v>17</v>
      </c>
      <c r="R9" s="44">
        <v>18</v>
      </c>
      <c r="S9" s="44">
        <v>22</v>
      </c>
      <c r="T9" s="44">
        <v>23</v>
      </c>
      <c r="U9" s="44">
        <v>24</v>
      </c>
      <c r="V9" s="44">
        <v>25</v>
      </c>
      <c r="W9" s="44">
        <v>26</v>
      </c>
    </row>
    <row r="10" spans="1:23" ht="15">
      <c r="A10" s="409" t="s">
        <v>11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4"/>
      <c r="V10" s="44"/>
      <c r="W10" s="44"/>
    </row>
    <row r="11" spans="1:23" ht="48.75" customHeight="1">
      <c r="A11" s="48" t="s">
        <v>12</v>
      </c>
      <c r="B11" s="49" t="s">
        <v>50</v>
      </c>
      <c r="C11" s="50" t="s">
        <v>14</v>
      </c>
      <c r="D11" s="48">
        <f>E11+F11+G11+H11</f>
        <v>576612.04244</v>
      </c>
      <c r="E11" s="48">
        <v>169813.37567</v>
      </c>
      <c r="F11" s="48">
        <v>149548.76651</v>
      </c>
      <c r="G11" s="51">
        <v>134383.73361</v>
      </c>
      <c r="H11" s="48">
        <v>122866.16665</v>
      </c>
      <c r="I11" s="48">
        <f>J11+K11+L11+M11</f>
        <v>2480425.69669</v>
      </c>
      <c r="J11" s="48">
        <v>599135.13058</v>
      </c>
      <c r="K11" s="48">
        <v>630686.34039</v>
      </c>
      <c r="L11" s="51">
        <v>674777.4222</v>
      </c>
      <c r="M11" s="48">
        <v>575826.80352</v>
      </c>
      <c r="N11" s="48">
        <f>O11+P11+Q11+R11</f>
        <v>0</v>
      </c>
      <c r="O11" s="48">
        <v>0</v>
      </c>
      <c r="P11" s="48">
        <v>0</v>
      </c>
      <c r="Q11" s="51">
        <v>0</v>
      </c>
      <c r="R11" s="48">
        <v>0</v>
      </c>
      <c r="S11" s="48">
        <f aca="true" t="shared" si="0" ref="S11:W12">D11+I11+N11</f>
        <v>3057037.73913</v>
      </c>
      <c r="T11" s="48">
        <f t="shared" si="0"/>
        <v>768948.50625</v>
      </c>
      <c r="U11" s="48">
        <f t="shared" si="0"/>
        <v>780235.1069</v>
      </c>
      <c r="V11" s="51">
        <f>G11+L11+Q11</f>
        <v>809161.15581</v>
      </c>
      <c r="W11" s="48">
        <f t="shared" si="0"/>
        <v>698692.97017</v>
      </c>
    </row>
    <row r="12" spans="1:23" ht="54.75" customHeight="1">
      <c r="A12" s="418" t="s">
        <v>26</v>
      </c>
      <c r="B12" s="49" t="s">
        <v>51</v>
      </c>
      <c r="C12" s="50" t="s">
        <v>14</v>
      </c>
      <c r="D12" s="48">
        <f>E12+F12+G12+H12</f>
        <v>357394.8581</v>
      </c>
      <c r="E12" s="48">
        <v>96615.4423</v>
      </c>
      <c r="F12" s="48">
        <v>96516.434</v>
      </c>
      <c r="G12" s="51">
        <v>83842.66608</v>
      </c>
      <c r="H12" s="48">
        <v>80420.31572</v>
      </c>
      <c r="I12" s="48">
        <v>2912109.48771</v>
      </c>
      <c r="J12" s="48">
        <v>747468.03617</v>
      </c>
      <c r="K12" s="48">
        <v>739299.80956</v>
      </c>
      <c r="L12" s="51">
        <v>747750.39106</v>
      </c>
      <c r="M12" s="48">
        <v>677591.25092</v>
      </c>
      <c r="N12" s="48">
        <v>0</v>
      </c>
      <c r="O12" s="48">
        <v>0</v>
      </c>
      <c r="P12" s="48">
        <v>0</v>
      </c>
      <c r="Q12" s="51">
        <v>0</v>
      </c>
      <c r="R12" s="48">
        <v>0</v>
      </c>
      <c r="S12" s="48">
        <f>D12+I12+N12</f>
        <v>3269504.34581</v>
      </c>
      <c r="T12" s="48">
        <f t="shared" si="0"/>
        <v>844083.47847</v>
      </c>
      <c r="U12" s="48">
        <f t="shared" si="0"/>
        <v>835816.24356</v>
      </c>
      <c r="V12" s="51">
        <f>G12+L12+Q12</f>
        <v>831593.05714</v>
      </c>
      <c r="W12" s="48">
        <f t="shared" si="0"/>
        <v>758011.56664</v>
      </c>
    </row>
    <row r="13" spans="1:23" ht="15">
      <c r="A13" s="418"/>
      <c r="B13" s="411" t="s">
        <v>15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3"/>
    </row>
    <row r="14" spans="1:23" ht="28.5" customHeight="1">
      <c r="A14" s="418"/>
      <c r="B14" s="49" t="s">
        <v>52</v>
      </c>
      <c r="C14" s="50" t="s">
        <v>14</v>
      </c>
      <c r="D14" s="48">
        <f>E14+F14+G14+H14</f>
        <v>75253.50525</v>
      </c>
      <c r="E14" s="48">
        <v>12196.70374</v>
      </c>
      <c r="F14" s="48">
        <v>17209.97721</v>
      </c>
      <c r="G14" s="51">
        <v>16691.67874</v>
      </c>
      <c r="H14" s="48">
        <v>29155.14556</v>
      </c>
      <c r="I14" s="48">
        <f>J14+K14+L14+M14</f>
        <v>241543.3</v>
      </c>
      <c r="J14" s="48">
        <v>55387.4</v>
      </c>
      <c r="K14" s="48">
        <v>66380.5</v>
      </c>
      <c r="L14" s="51">
        <v>59020.1</v>
      </c>
      <c r="M14" s="48">
        <v>60755.3</v>
      </c>
      <c r="N14" s="48">
        <v>0</v>
      </c>
      <c r="O14" s="48">
        <v>0</v>
      </c>
      <c r="P14" s="48">
        <v>0</v>
      </c>
      <c r="Q14" s="51">
        <v>0</v>
      </c>
      <c r="R14" s="48">
        <v>0</v>
      </c>
      <c r="S14" s="48">
        <f aca="true" t="shared" si="1" ref="S14:W15">D14+I14+N14</f>
        <v>316796.80525</v>
      </c>
      <c r="T14" s="48">
        <f t="shared" si="1"/>
        <v>67584.10374</v>
      </c>
      <c r="U14" s="48">
        <f t="shared" si="1"/>
        <v>83590.47721</v>
      </c>
      <c r="V14" s="51">
        <f t="shared" si="1"/>
        <v>75711.77874</v>
      </c>
      <c r="W14" s="48">
        <f t="shared" si="1"/>
        <v>89910.44556000001</v>
      </c>
    </row>
    <row r="15" spans="1:23" ht="53.25" customHeight="1">
      <c r="A15" s="418" t="s">
        <v>33</v>
      </c>
      <c r="B15" s="49" t="s">
        <v>53</v>
      </c>
      <c r="C15" s="50" t="s">
        <v>14</v>
      </c>
      <c r="D15" s="48">
        <f>E15+F15+G15+H15</f>
        <v>309174.68558</v>
      </c>
      <c r="E15" s="48">
        <v>88637.96462</v>
      </c>
      <c r="F15" s="48">
        <v>66811.93424</v>
      </c>
      <c r="G15" s="51">
        <v>70230.39596</v>
      </c>
      <c r="H15" s="48">
        <v>83494.39076</v>
      </c>
      <c r="I15" s="48">
        <f>J15+K15+L15+M15</f>
        <v>44069.983720000004</v>
      </c>
      <c r="J15" s="48">
        <v>12093.13549</v>
      </c>
      <c r="K15" s="48">
        <v>19828.65295</v>
      </c>
      <c r="L15" s="51">
        <v>12138.29388</v>
      </c>
      <c r="M15" s="48">
        <v>9.9014</v>
      </c>
      <c r="N15" s="48">
        <f>O15+P15+Q15+R15</f>
        <v>0</v>
      </c>
      <c r="O15" s="48">
        <v>0</v>
      </c>
      <c r="P15" s="48">
        <v>0</v>
      </c>
      <c r="Q15" s="51">
        <v>0</v>
      </c>
      <c r="R15" s="48">
        <v>0</v>
      </c>
      <c r="S15" s="48">
        <f t="shared" si="1"/>
        <v>353244.6693</v>
      </c>
      <c r="T15" s="48">
        <f t="shared" si="1"/>
        <v>100731.10011</v>
      </c>
      <c r="U15" s="48">
        <f t="shared" si="1"/>
        <v>86640.58719</v>
      </c>
      <c r="V15" s="51">
        <f t="shared" si="1"/>
        <v>82368.68983999999</v>
      </c>
      <c r="W15" s="48">
        <f t="shared" si="1"/>
        <v>83504.29216</v>
      </c>
    </row>
    <row r="16" spans="1:23" ht="15">
      <c r="A16" s="418"/>
      <c r="B16" s="411" t="s">
        <v>15</v>
      </c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3"/>
    </row>
    <row r="17" spans="1:23" ht="47.25" customHeight="1" hidden="1">
      <c r="A17" s="418"/>
      <c r="B17" s="49" t="s">
        <v>29</v>
      </c>
      <c r="C17" s="50" t="s">
        <v>54</v>
      </c>
      <c r="D17" s="48">
        <f>E17+F17+G17+H17</f>
        <v>0</v>
      </c>
      <c r="E17" s="48">
        <v>0</v>
      </c>
      <c r="F17" s="48">
        <v>0</v>
      </c>
      <c r="G17" s="48">
        <v>0</v>
      </c>
      <c r="H17" s="48">
        <v>0</v>
      </c>
      <c r="I17" s="48">
        <f>J17+K17+L17+M17</f>
        <v>0</v>
      </c>
      <c r="J17" s="48">
        <v>0</v>
      </c>
      <c r="K17" s="48">
        <v>0</v>
      </c>
      <c r="L17" s="48">
        <v>0</v>
      </c>
      <c r="M17" s="48">
        <v>0</v>
      </c>
      <c r="N17" s="48">
        <f>O17+P17+Q17+R17</f>
        <v>0</v>
      </c>
      <c r="O17" s="48">
        <v>0</v>
      </c>
      <c r="P17" s="48">
        <v>0</v>
      </c>
      <c r="Q17" s="48">
        <v>0</v>
      </c>
      <c r="R17" s="48">
        <v>0</v>
      </c>
      <c r="S17" s="48">
        <f>T17+U17+V17+W17</f>
        <v>0</v>
      </c>
      <c r="T17" s="48">
        <f>E17+J17+O17</f>
        <v>0</v>
      </c>
      <c r="U17" s="48">
        <f>F17+K17+P17</f>
        <v>0</v>
      </c>
      <c r="V17" s="48">
        <f>G17+L17+P17</f>
        <v>0</v>
      </c>
      <c r="W17" s="48"/>
    </row>
    <row r="18" spans="1:23" ht="24" customHeight="1">
      <c r="A18" s="418"/>
      <c r="B18" s="49" t="s">
        <v>55</v>
      </c>
      <c r="C18" s="50" t="s">
        <v>14</v>
      </c>
      <c r="D18" s="48">
        <f>E18+F18+G18+H18</f>
        <v>222721.63309000002</v>
      </c>
      <c r="E18" s="48">
        <v>37372.09245</v>
      </c>
      <c r="F18" s="48">
        <v>52650</v>
      </c>
      <c r="G18" s="51">
        <v>59134.35081</v>
      </c>
      <c r="H18" s="48">
        <v>73565.18983</v>
      </c>
      <c r="I18" s="48">
        <f>J18+K18+L18+M18</f>
        <v>0</v>
      </c>
      <c r="J18" s="48">
        <v>0</v>
      </c>
      <c r="K18" s="48">
        <v>0</v>
      </c>
      <c r="L18" s="51">
        <v>0</v>
      </c>
      <c r="M18" s="48">
        <v>0</v>
      </c>
      <c r="N18" s="48">
        <f>O18+P18+Q18+R18</f>
        <v>0</v>
      </c>
      <c r="O18" s="48">
        <v>0</v>
      </c>
      <c r="P18" s="48">
        <v>0</v>
      </c>
      <c r="Q18" s="51">
        <v>0</v>
      </c>
      <c r="R18" s="48">
        <v>0</v>
      </c>
      <c r="S18" s="48">
        <f>T18+U18+V18+W18</f>
        <v>222721.63309000002</v>
      </c>
      <c r="T18" s="48">
        <f>E18+J18+O18</f>
        <v>37372.09245</v>
      </c>
      <c r="U18" s="48">
        <f>F18+K18+P18</f>
        <v>52650</v>
      </c>
      <c r="V18" s="51">
        <f>G18+L18+Q18</f>
        <v>59134.35081</v>
      </c>
      <c r="W18" s="48">
        <f>H18+M18+Q18</f>
        <v>73565.18983</v>
      </c>
    </row>
    <row r="19" spans="1:23" s="30" customFormat="1" ht="21.75" customHeight="1">
      <c r="A19" s="414" t="s">
        <v>36</v>
      </c>
      <c r="B19" s="414"/>
      <c r="C19" s="414"/>
      <c r="D19" s="80">
        <f aca="true" t="shared" si="2" ref="D19:W19">D11+D12+D15</f>
        <v>1243181.58612</v>
      </c>
      <c r="E19" s="80">
        <f t="shared" si="2"/>
        <v>355066.78258999996</v>
      </c>
      <c r="F19" s="80">
        <f t="shared" si="2"/>
        <v>312877.13474999997</v>
      </c>
      <c r="G19" s="81">
        <f t="shared" si="2"/>
        <v>288456.79565</v>
      </c>
      <c r="H19" s="80">
        <f t="shared" si="2"/>
        <v>286780.87312999996</v>
      </c>
      <c r="I19" s="80">
        <f t="shared" si="2"/>
        <v>5436605.16812</v>
      </c>
      <c r="J19" s="80">
        <f t="shared" si="2"/>
        <v>1358696.3022399999</v>
      </c>
      <c r="K19" s="80">
        <f t="shared" si="2"/>
        <v>1389814.8029</v>
      </c>
      <c r="L19" s="81">
        <f t="shared" si="2"/>
        <v>1434666.1071400002</v>
      </c>
      <c r="M19" s="80">
        <f t="shared" si="2"/>
        <v>1253427.9558400002</v>
      </c>
      <c r="N19" s="80">
        <f t="shared" si="2"/>
        <v>0</v>
      </c>
      <c r="O19" s="80">
        <f t="shared" si="2"/>
        <v>0</v>
      </c>
      <c r="P19" s="80">
        <f t="shared" si="2"/>
        <v>0</v>
      </c>
      <c r="Q19" s="81">
        <f t="shared" si="2"/>
        <v>0</v>
      </c>
      <c r="R19" s="80">
        <f t="shared" si="2"/>
        <v>0</v>
      </c>
      <c r="S19" s="80">
        <f t="shared" si="2"/>
        <v>6679786.75424</v>
      </c>
      <c r="T19" s="80">
        <f t="shared" si="2"/>
        <v>1713763.08483</v>
      </c>
      <c r="U19" s="80">
        <f t="shared" si="2"/>
        <v>1702691.93765</v>
      </c>
      <c r="V19" s="81">
        <f t="shared" si="2"/>
        <v>1723122.90279</v>
      </c>
      <c r="W19" s="80">
        <f t="shared" si="2"/>
        <v>1540208.82897</v>
      </c>
    </row>
    <row r="20" spans="1:23" ht="15">
      <c r="A20" s="415" t="s">
        <v>37</v>
      </c>
      <c r="B20" s="415"/>
      <c r="C20" s="415"/>
      <c r="D20" s="415"/>
      <c r="E20" s="415"/>
      <c r="F20" s="415"/>
      <c r="G20" s="415"/>
      <c r="H20" s="415"/>
      <c r="I20" s="415"/>
      <c r="J20" s="415"/>
      <c r="K20" s="55"/>
      <c r="L20" s="55"/>
      <c r="M20" s="55"/>
      <c r="N20" s="62"/>
      <c r="O20" s="62"/>
      <c r="P20" s="62"/>
      <c r="Q20" s="61"/>
      <c r="R20" s="62"/>
      <c r="S20" s="62"/>
      <c r="T20" s="62"/>
      <c r="U20" s="62"/>
      <c r="V20" s="62"/>
      <c r="W20" s="62"/>
    </row>
    <row r="21" spans="1:23" ht="16.5">
      <c r="A21" s="419" t="s">
        <v>38</v>
      </c>
      <c r="B21" s="49" t="s">
        <v>39</v>
      </c>
      <c r="C21" s="50" t="s">
        <v>19</v>
      </c>
      <c r="D21" s="48">
        <f>E21+F21+G21+H21</f>
        <v>57457.46811</v>
      </c>
      <c r="E21" s="48">
        <v>14563.76199</v>
      </c>
      <c r="F21" s="48">
        <v>12997.77521</v>
      </c>
      <c r="G21" s="51">
        <v>14977.83436</v>
      </c>
      <c r="H21" s="48">
        <v>14918.09655</v>
      </c>
      <c r="I21" s="48">
        <f>J21+K21+L21+M21</f>
        <v>12902.22084</v>
      </c>
      <c r="J21" s="48">
        <v>4562.2744</v>
      </c>
      <c r="K21" s="48">
        <v>3439.35178</v>
      </c>
      <c r="L21" s="51">
        <v>4300.4505</v>
      </c>
      <c r="M21" s="48">
        <v>600.14416</v>
      </c>
      <c r="N21" s="48">
        <f>O21+P21+Q21+R21</f>
        <v>0</v>
      </c>
      <c r="O21" s="48">
        <v>0</v>
      </c>
      <c r="P21" s="48">
        <v>0</v>
      </c>
      <c r="Q21" s="51">
        <v>0</v>
      </c>
      <c r="R21" s="48">
        <v>0</v>
      </c>
      <c r="S21" s="48">
        <f>T21+U21+V21+W21</f>
        <v>70359.68895</v>
      </c>
      <c r="T21" s="48">
        <f aca="true" t="shared" si="3" ref="T21:W24">E21+J21+O21</f>
        <v>19126.03639</v>
      </c>
      <c r="U21" s="48">
        <f t="shared" si="3"/>
        <v>16437.12699</v>
      </c>
      <c r="V21" s="51">
        <f>G21+L21+Q21</f>
        <v>19278.28486</v>
      </c>
      <c r="W21" s="48">
        <f t="shared" si="3"/>
        <v>15518.24071</v>
      </c>
    </row>
    <row r="22" spans="1:23" ht="15.75" customHeight="1">
      <c r="A22" s="419"/>
      <c r="B22" s="49" t="s">
        <v>40</v>
      </c>
      <c r="C22" s="50" t="s">
        <v>19</v>
      </c>
      <c r="D22" s="48">
        <f>E22+F22+G22+H22</f>
        <v>1564.922</v>
      </c>
      <c r="E22" s="48">
        <v>1251.022</v>
      </c>
      <c r="F22" s="48">
        <v>313.9</v>
      </c>
      <c r="G22" s="51">
        <v>0</v>
      </c>
      <c r="H22" s="48">
        <v>0</v>
      </c>
      <c r="I22" s="48">
        <f>J22+K22+L22+M22</f>
        <v>0</v>
      </c>
      <c r="J22" s="48">
        <v>0</v>
      </c>
      <c r="K22" s="48">
        <v>0</v>
      </c>
      <c r="L22" s="51">
        <v>0</v>
      </c>
      <c r="M22" s="48">
        <v>0</v>
      </c>
      <c r="N22" s="48">
        <f>O22+P22+Q22+R22</f>
        <v>0</v>
      </c>
      <c r="O22" s="48">
        <v>0</v>
      </c>
      <c r="P22" s="48">
        <v>0</v>
      </c>
      <c r="Q22" s="51">
        <v>0</v>
      </c>
      <c r="R22" s="48">
        <v>0</v>
      </c>
      <c r="S22" s="48">
        <f>T22+U22+V22+W22</f>
        <v>1564.922</v>
      </c>
      <c r="T22" s="48">
        <f t="shared" si="3"/>
        <v>1251.022</v>
      </c>
      <c r="U22" s="48">
        <f t="shared" si="3"/>
        <v>313.9</v>
      </c>
      <c r="V22" s="51">
        <f>G22+L22+Q22</f>
        <v>0</v>
      </c>
      <c r="W22" s="48">
        <f t="shared" si="3"/>
        <v>0</v>
      </c>
    </row>
    <row r="23" spans="1:23" ht="42" customHeight="1">
      <c r="A23" s="56" t="s">
        <v>41</v>
      </c>
      <c r="B23" s="49" t="s">
        <v>42</v>
      </c>
      <c r="C23" s="50" t="s">
        <v>56</v>
      </c>
      <c r="D23" s="48">
        <f>E23+F23+G23+H23</f>
        <v>18335.198979999997</v>
      </c>
      <c r="E23" s="48">
        <v>3605.82107</v>
      </c>
      <c r="F23" s="48">
        <v>5163.47231</v>
      </c>
      <c r="G23" s="51">
        <v>4317.94962</v>
      </c>
      <c r="H23" s="48">
        <v>5247.95598</v>
      </c>
      <c r="I23" s="48">
        <f>J23+K23+L23+M23</f>
        <v>1053.36357</v>
      </c>
      <c r="J23" s="48">
        <v>241.72216</v>
      </c>
      <c r="K23" s="48">
        <v>118.49905</v>
      </c>
      <c r="L23" s="51">
        <v>693.14236</v>
      </c>
      <c r="M23" s="48">
        <v>0</v>
      </c>
      <c r="N23" s="48">
        <f>O23+P23+Q23+R23</f>
        <v>0</v>
      </c>
      <c r="O23" s="48">
        <v>0</v>
      </c>
      <c r="P23" s="48">
        <v>0</v>
      </c>
      <c r="Q23" s="51">
        <v>0</v>
      </c>
      <c r="R23" s="48">
        <v>0</v>
      </c>
      <c r="S23" s="48">
        <f>T23+U23+V23+W23</f>
        <v>19388.56255</v>
      </c>
      <c r="T23" s="48">
        <f t="shared" si="3"/>
        <v>3847.5432299999998</v>
      </c>
      <c r="U23" s="48">
        <f t="shared" si="3"/>
        <v>5281.9713600000005</v>
      </c>
      <c r="V23" s="51">
        <f>G23+L23+Q23</f>
        <v>5011.09198</v>
      </c>
      <c r="W23" s="48">
        <f t="shared" si="3"/>
        <v>5247.95598</v>
      </c>
    </row>
    <row r="24" spans="1:23" ht="12.75" customHeight="1" hidden="1">
      <c r="A24" s="56" t="s">
        <v>57</v>
      </c>
      <c r="B24" s="49" t="s">
        <v>58</v>
      </c>
      <c r="C24" s="50" t="s">
        <v>59</v>
      </c>
      <c r="D24" s="48">
        <f>E24+F24+G24+H24</f>
        <v>0</v>
      </c>
      <c r="E24" s="48">
        <v>0</v>
      </c>
      <c r="F24" s="48">
        <v>0</v>
      </c>
      <c r="G24" s="51">
        <v>0</v>
      </c>
      <c r="H24" s="48">
        <v>0</v>
      </c>
      <c r="I24" s="48">
        <f>J24+K24+L24+M24</f>
        <v>0</v>
      </c>
      <c r="J24" s="48">
        <v>0</v>
      </c>
      <c r="K24" s="48">
        <v>0</v>
      </c>
      <c r="L24" s="51">
        <v>0</v>
      </c>
      <c r="M24" s="48">
        <v>0</v>
      </c>
      <c r="N24" s="48">
        <f>O24+P24+Q24+R24</f>
        <v>0</v>
      </c>
      <c r="O24" s="48">
        <v>0</v>
      </c>
      <c r="P24" s="48">
        <v>0</v>
      </c>
      <c r="Q24" s="51">
        <v>0</v>
      </c>
      <c r="R24" s="48">
        <v>0</v>
      </c>
      <c r="S24" s="48">
        <f>T24+U24+V24+W24</f>
        <v>0</v>
      </c>
      <c r="T24" s="48">
        <f t="shared" si="3"/>
        <v>0</v>
      </c>
      <c r="U24" s="48">
        <f t="shared" si="3"/>
        <v>0</v>
      </c>
      <c r="V24" s="51">
        <f t="shared" si="3"/>
        <v>0</v>
      </c>
      <c r="W24" s="48">
        <f t="shared" si="3"/>
        <v>0</v>
      </c>
    </row>
    <row r="25" spans="1:23" ht="24.75" customHeight="1">
      <c r="A25" s="416" t="s">
        <v>36</v>
      </c>
      <c r="B25" s="416"/>
      <c r="C25" s="416"/>
      <c r="D25" s="53">
        <f aca="true" t="shared" si="4" ref="D25:M25">D21+D23+D24</f>
        <v>75792.66709</v>
      </c>
      <c r="E25" s="53">
        <f t="shared" si="4"/>
        <v>18169.58306</v>
      </c>
      <c r="F25" s="53">
        <f t="shared" si="4"/>
        <v>18161.24752</v>
      </c>
      <c r="G25" s="54">
        <f t="shared" si="4"/>
        <v>19295.78398</v>
      </c>
      <c r="H25" s="53">
        <f t="shared" si="4"/>
        <v>20166.05253</v>
      </c>
      <c r="I25" s="53">
        <f t="shared" si="4"/>
        <v>13955.58441</v>
      </c>
      <c r="J25" s="53">
        <f t="shared" si="4"/>
        <v>4803.9965600000005</v>
      </c>
      <c r="K25" s="53">
        <f t="shared" si="4"/>
        <v>3557.85083</v>
      </c>
      <c r="L25" s="54">
        <f t="shared" si="4"/>
        <v>4993.59286</v>
      </c>
      <c r="M25" s="53">
        <f t="shared" si="4"/>
        <v>600.14416</v>
      </c>
      <c r="N25" s="48">
        <f>N21+N22+N23+N24</f>
        <v>0</v>
      </c>
      <c r="O25" s="48">
        <f>O21+O22+O23+O24</f>
        <v>0</v>
      </c>
      <c r="P25" s="48">
        <f>P21+P22+P23+P24</f>
        <v>0</v>
      </c>
      <c r="Q25" s="51">
        <f>Q21+Q22+Q23+Q24</f>
        <v>0</v>
      </c>
      <c r="R25" s="48">
        <f>R21+R22+R23+R24</f>
        <v>0</v>
      </c>
      <c r="S25" s="53">
        <f>S21+S23+S24</f>
        <v>89748.2515</v>
      </c>
      <c r="T25" s="53">
        <f>T21+T23+T24</f>
        <v>22973.57962</v>
      </c>
      <c r="U25" s="53">
        <f>U21+U23+U24</f>
        <v>21719.09835</v>
      </c>
      <c r="V25" s="54">
        <f>V21+V23+V24</f>
        <v>24289.37684</v>
      </c>
      <c r="W25" s="53">
        <f>W21+W23+W24</f>
        <v>20766.19669</v>
      </c>
    </row>
    <row r="26" spans="1:23" ht="15">
      <c r="A26" s="415" t="s">
        <v>60</v>
      </c>
      <c r="B26" s="415"/>
      <c r="C26" s="415"/>
      <c r="D26" s="415"/>
      <c r="E26" s="415"/>
      <c r="F26" s="415"/>
      <c r="G26" s="415"/>
      <c r="H26" s="415"/>
      <c r="I26" s="415"/>
      <c r="J26" s="415"/>
      <c r="K26" s="55"/>
      <c r="L26" s="55"/>
      <c r="M26" s="55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3" ht="49.5" customHeight="1">
      <c r="A27" s="48" t="s">
        <v>69</v>
      </c>
      <c r="B27" s="57" t="s">
        <v>70</v>
      </c>
      <c r="C27" s="50" t="s">
        <v>120</v>
      </c>
      <c r="D27" s="48">
        <f>E27+F27+G27+H27</f>
        <v>8470.70815</v>
      </c>
      <c r="E27" s="48">
        <v>7198.84399</v>
      </c>
      <c r="F27" s="48">
        <v>1271.86416</v>
      </c>
      <c r="G27" s="51">
        <v>0</v>
      </c>
      <c r="H27" s="48">
        <v>0</v>
      </c>
      <c r="I27" s="48">
        <f>J27+K27+L27+M27</f>
        <v>0</v>
      </c>
      <c r="J27" s="48">
        <v>0</v>
      </c>
      <c r="K27" s="48">
        <v>0</v>
      </c>
      <c r="L27" s="51">
        <v>0</v>
      </c>
      <c r="M27" s="48">
        <v>0</v>
      </c>
      <c r="N27" s="48">
        <f>O27+P27+Q27+R27</f>
        <v>0</v>
      </c>
      <c r="O27" s="48">
        <v>0</v>
      </c>
      <c r="P27" s="48">
        <v>0</v>
      </c>
      <c r="Q27" s="51">
        <v>0</v>
      </c>
      <c r="R27" s="48">
        <v>0</v>
      </c>
      <c r="S27" s="48">
        <f>D27+I27+N27</f>
        <v>8470.70815</v>
      </c>
      <c r="T27" s="48">
        <f aca="true" t="shared" si="5" ref="S27:T30">E27+J27+O27</f>
        <v>7198.84399</v>
      </c>
      <c r="U27" s="48">
        <f>F27+K27++P27</f>
        <v>1271.86416</v>
      </c>
      <c r="V27" s="51">
        <f>G27+L27+Q27</f>
        <v>0</v>
      </c>
      <c r="W27" s="48">
        <f>H27+M27+R27</f>
        <v>0</v>
      </c>
    </row>
    <row r="28" spans="1:23" ht="43.5" customHeight="1">
      <c r="A28" s="48" t="s">
        <v>72</v>
      </c>
      <c r="B28" s="57" t="s">
        <v>73</v>
      </c>
      <c r="C28" s="50" t="s">
        <v>121</v>
      </c>
      <c r="D28" s="48">
        <v>11818.52811</v>
      </c>
      <c r="E28" s="48">
        <v>11220.52811</v>
      </c>
      <c r="F28" s="48">
        <v>598</v>
      </c>
      <c r="G28" s="51">
        <v>0</v>
      </c>
      <c r="H28" s="48">
        <v>0</v>
      </c>
      <c r="I28" s="48">
        <f>J28+K28+M28</f>
        <v>0</v>
      </c>
      <c r="J28" s="48">
        <v>0</v>
      </c>
      <c r="K28" s="48">
        <v>0</v>
      </c>
      <c r="L28" s="51">
        <v>0</v>
      </c>
      <c r="M28" s="48">
        <v>0</v>
      </c>
      <c r="N28" s="48">
        <f>O28+P28+Q28+R28</f>
        <v>0</v>
      </c>
      <c r="O28" s="48">
        <v>0</v>
      </c>
      <c r="P28" s="48">
        <v>0</v>
      </c>
      <c r="Q28" s="51">
        <v>0</v>
      </c>
      <c r="R28" s="48">
        <v>0</v>
      </c>
      <c r="S28" s="48">
        <f t="shared" si="5"/>
        <v>11818.52811</v>
      </c>
      <c r="T28" s="48">
        <f t="shared" si="5"/>
        <v>11220.52811</v>
      </c>
      <c r="U28" s="48">
        <f>F28+K28++P28</f>
        <v>598</v>
      </c>
      <c r="V28" s="51">
        <f aca="true" t="shared" si="6" ref="V28:W45">G28+L28+Q28</f>
        <v>0</v>
      </c>
      <c r="W28" s="48">
        <f>H28+M28+R28</f>
        <v>0</v>
      </c>
    </row>
    <row r="29" spans="1:23" ht="27.75" customHeight="1">
      <c r="A29" s="48" t="s">
        <v>75</v>
      </c>
      <c r="B29" s="57" t="s">
        <v>76</v>
      </c>
      <c r="C29" s="50" t="s">
        <v>77</v>
      </c>
      <c r="D29" s="48">
        <f aca="true" t="shared" si="7" ref="D29:D45">E29+F29+G29+H29</f>
        <v>0</v>
      </c>
      <c r="E29" s="48">
        <v>0</v>
      </c>
      <c r="F29" s="48">
        <v>0</v>
      </c>
      <c r="G29" s="51">
        <v>0</v>
      </c>
      <c r="H29" s="48">
        <v>0</v>
      </c>
      <c r="I29" s="48">
        <f>J29+K29+M29</f>
        <v>0</v>
      </c>
      <c r="J29" s="48">
        <v>0</v>
      </c>
      <c r="K29" s="48">
        <v>0</v>
      </c>
      <c r="L29" s="51">
        <v>0</v>
      </c>
      <c r="M29" s="48">
        <v>0</v>
      </c>
      <c r="N29" s="48">
        <f>O29+P29+Q29+R29</f>
        <v>0</v>
      </c>
      <c r="O29" s="48">
        <v>0</v>
      </c>
      <c r="P29" s="48">
        <v>0</v>
      </c>
      <c r="Q29" s="51">
        <v>0</v>
      </c>
      <c r="R29" s="48">
        <v>0</v>
      </c>
      <c r="S29" s="48">
        <f t="shared" si="5"/>
        <v>0</v>
      </c>
      <c r="T29" s="48">
        <f t="shared" si="5"/>
        <v>0</v>
      </c>
      <c r="U29" s="48">
        <f>F29+K29++P29</f>
        <v>0</v>
      </c>
      <c r="V29" s="51">
        <f t="shared" si="6"/>
        <v>0</v>
      </c>
      <c r="W29" s="48">
        <f>H29+M29+R29</f>
        <v>0</v>
      </c>
    </row>
    <row r="30" spans="1:23" ht="32.25" customHeight="1">
      <c r="A30" s="418" t="s">
        <v>122</v>
      </c>
      <c r="B30" s="57" t="s">
        <v>79</v>
      </c>
      <c r="C30" s="50" t="s">
        <v>14</v>
      </c>
      <c r="D30" s="48">
        <f t="shared" si="7"/>
        <v>877.55423</v>
      </c>
      <c r="E30" s="48">
        <v>550</v>
      </c>
      <c r="F30" s="48">
        <v>327.55423</v>
      </c>
      <c r="G30" s="51">
        <v>0</v>
      </c>
      <c r="H30" s="48">
        <v>0</v>
      </c>
      <c r="I30" s="48">
        <f>J30+K30+M30</f>
        <v>197</v>
      </c>
      <c r="J30" s="48">
        <v>197</v>
      </c>
      <c r="K30" s="48">
        <v>0</v>
      </c>
      <c r="L30" s="51">
        <v>0</v>
      </c>
      <c r="M30" s="48">
        <v>0</v>
      </c>
      <c r="N30" s="48">
        <f>O30+P30+Q30+R30</f>
        <v>0</v>
      </c>
      <c r="O30" s="48">
        <v>0</v>
      </c>
      <c r="P30" s="48">
        <v>0</v>
      </c>
      <c r="Q30" s="51">
        <v>0</v>
      </c>
      <c r="R30" s="48">
        <v>0</v>
      </c>
      <c r="S30" s="48">
        <f t="shared" si="5"/>
        <v>1074.55423</v>
      </c>
      <c r="T30" s="48">
        <f t="shared" si="5"/>
        <v>747</v>
      </c>
      <c r="U30" s="48">
        <f>F30+K30++P30</f>
        <v>327.55423</v>
      </c>
      <c r="V30" s="51">
        <f t="shared" si="6"/>
        <v>0</v>
      </c>
      <c r="W30" s="48">
        <f>H30+M30+R30</f>
        <v>0</v>
      </c>
    </row>
    <row r="31" spans="1:23" ht="15.75" customHeight="1" hidden="1">
      <c r="A31" s="418"/>
      <c r="B31" s="82" t="s">
        <v>15</v>
      </c>
      <c r="C31" s="83"/>
      <c r="D31" s="48"/>
      <c r="E31" s="62"/>
      <c r="F31" s="62"/>
      <c r="G31" s="61"/>
      <c r="H31" s="62"/>
      <c r="I31" s="62"/>
      <c r="J31" s="62"/>
      <c r="K31" s="62"/>
      <c r="L31" s="61"/>
      <c r="M31" s="62"/>
      <c r="N31" s="62"/>
      <c r="O31" s="62"/>
      <c r="P31" s="62"/>
      <c r="Q31" s="61"/>
      <c r="R31" s="62"/>
      <c r="S31" s="62"/>
      <c r="T31" s="62"/>
      <c r="U31" s="62"/>
      <c r="V31" s="51">
        <f t="shared" si="6"/>
        <v>0</v>
      </c>
      <c r="W31" s="62"/>
    </row>
    <row r="32" spans="1:23" ht="18.75" customHeight="1" hidden="1">
      <c r="A32" s="418"/>
      <c r="B32" s="84" t="e">
        <f>-B31</f>
        <v>#VALUE!</v>
      </c>
      <c r="C32" s="83"/>
      <c r="D32" s="48">
        <f t="shared" si="7"/>
        <v>0</v>
      </c>
      <c r="E32" s="62"/>
      <c r="F32" s="62"/>
      <c r="G32" s="61"/>
      <c r="H32" s="62"/>
      <c r="I32" s="62"/>
      <c r="J32" s="62"/>
      <c r="K32" s="62"/>
      <c r="L32" s="61"/>
      <c r="M32" s="62"/>
      <c r="N32" s="62"/>
      <c r="O32" s="62"/>
      <c r="P32" s="62"/>
      <c r="Q32" s="61"/>
      <c r="R32" s="62"/>
      <c r="S32" s="62"/>
      <c r="T32" s="62"/>
      <c r="U32" s="62"/>
      <c r="V32" s="51">
        <f t="shared" si="6"/>
        <v>0</v>
      </c>
      <c r="W32" s="62"/>
    </row>
    <row r="33" spans="1:23" ht="31.5" customHeight="1" hidden="1">
      <c r="A33" s="418"/>
      <c r="B33" s="84" t="s">
        <v>123</v>
      </c>
      <c r="C33" s="83"/>
      <c r="D33" s="48">
        <f t="shared" si="7"/>
        <v>0</v>
      </c>
      <c r="E33" s="62"/>
      <c r="F33" s="62"/>
      <c r="G33" s="61"/>
      <c r="H33" s="62"/>
      <c r="I33" s="62"/>
      <c r="J33" s="62"/>
      <c r="K33" s="62"/>
      <c r="L33" s="61"/>
      <c r="M33" s="62"/>
      <c r="N33" s="62"/>
      <c r="O33" s="62"/>
      <c r="P33" s="62"/>
      <c r="Q33" s="61"/>
      <c r="R33" s="62"/>
      <c r="S33" s="62"/>
      <c r="T33" s="62"/>
      <c r="U33" s="62"/>
      <c r="V33" s="51">
        <f t="shared" si="6"/>
        <v>0</v>
      </c>
      <c r="W33" s="62"/>
    </row>
    <row r="34" spans="1:23" ht="34.5" customHeight="1">
      <c r="A34" s="418" t="s">
        <v>80</v>
      </c>
      <c r="B34" s="49" t="s">
        <v>124</v>
      </c>
      <c r="C34" s="83"/>
      <c r="D34" s="48">
        <f t="shared" si="7"/>
        <v>3671.12429</v>
      </c>
      <c r="E34" s="48">
        <v>3671.12429</v>
      </c>
      <c r="F34" s="48">
        <v>0</v>
      </c>
      <c r="G34" s="51">
        <v>0</v>
      </c>
      <c r="H34" s="48">
        <v>0</v>
      </c>
      <c r="I34" s="48">
        <f>J34+K34+L34+M34</f>
        <v>26285.93478</v>
      </c>
      <c r="J34" s="48">
        <v>26285.93478</v>
      </c>
      <c r="K34" s="48">
        <v>0</v>
      </c>
      <c r="L34" s="51">
        <v>0</v>
      </c>
      <c r="M34" s="48">
        <v>0</v>
      </c>
      <c r="N34" s="48">
        <f>O34+P34+Q34+R34</f>
        <v>0</v>
      </c>
      <c r="O34" s="48">
        <v>0</v>
      </c>
      <c r="P34" s="48">
        <v>0</v>
      </c>
      <c r="Q34" s="51">
        <v>0</v>
      </c>
      <c r="R34" s="48">
        <v>0</v>
      </c>
      <c r="S34" s="48">
        <f aca="true" t="shared" si="8" ref="S34:U45">D34+I34+N34</f>
        <v>29957.05907</v>
      </c>
      <c r="T34" s="48">
        <f t="shared" si="8"/>
        <v>29957.05907</v>
      </c>
      <c r="U34" s="48">
        <f t="shared" si="8"/>
        <v>0</v>
      </c>
      <c r="V34" s="51">
        <f t="shared" si="6"/>
        <v>0</v>
      </c>
      <c r="W34" s="48">
        <f>H34+M34+R34</f>
        <v>0</v>
      </c>
    </row>
    <row r="35" spans="1:23" ht="35.25" customHeight="1" hidden="1">
      <c r="A35" s="418"/>
      <c r="B35" s="49" t="s">
        <v>82</v>
      </c>
      <c r="C35" s="50" t="s">
        <v>83</v>
      </c>
      <c r="D35" s="48">
        <f t="shared" si="7"/>
        <v>0</v>
      </c>
      <c r="E35" s="48">
        <v>0</v>
      </c>
      <c r="F35" s="48">
        <v>0</v>
      </c>
      <c r="G35" s="51">
        <v>0</v>
      </c>
      <c r="H35" s="48">
        <v>0</v>
      </c>
      <c r="I35" s="48">
        <f aca="true" t="shared" si="9" ref="I35:I46">J35+K35+L35+M35</f>
        <v>0</v>
      </c>
      <c r="J35" s="48">
        <v>0</v>
      </c>
      <c r="K35" s="48">
        <v>0</v>
      </c>
      <c r="L35" s="51">
        <v>0</v>
      </c>
      <c r="M35" s="48">
        <v>0</v>
      </c>
      <c r="N35" s="48">
        <f aca="true" t="shared" si="10" ref="N35:N46">O35+P35+Q35+R35</f>
        <v>0</v>
      </c>
      <c r="O35" s="48">
        <v>0</v>
      </c>
      <c r="P35" s="48">
        <v>0</v>
      </c>
      <c r="Q35" s="51">
        <v>0</v>
      </c>
      <c r="R35" s="48">
        <v>0</v>
      </c>
      <c r="S35" s="48">
        <f t="shared" si="8"/>
        <v>0</v>
      </c>
      <c r="T35" s="48">
        <f t="shared" si="8"/>
        <v>0</v>
      </c>
      <c r="U35" s="48">
        <f t="shared" si="8"/>
        <v>0</v>
      </c>
      <c r="V35" s="51">
        <f t="shared" si="6"/>
        <v>0</v>
      </c>
      <c r="W35" s="48">
        <f t="shared" si="6"/>
        <v>0</v>
      </c>
    </row>
    <row r="36" spans="1:23" ht="54" customHeight="1">
      <c r="A36" s="418"/>
      <c r="B36" s="49" t="s">
        <v>125</v>
      </c>
      <c r="C36" s="50" t="s">
        <v>126</v>
      </c>
      <c r="D36" s="48"/>
      <c r="E36" s="48"/>
      <c r="F36" s="48"/>
      <c r="G36" s="51"/>
      <c r="H36" s="48"/>
      <c r="I36" s="48"/>
      <c r="J36" s="48"/>
      <c r="K36" s="48"/>
      <c r="L36" s="51"/>
      <c r="M36" s="48"/>
      <c r="N36" s="48"/>
      <c r="O36" s="48"/>
      <c r="P36" s="48"/>
      <c r="Q36" s="51"/>
      <c r="R36" s="48"/>
      <c r="S36" s="48"/>
      <c r="T36" s="48"/>
      <c r="U36" s="48"/>
      <c r="V36" s="51">
        <f t="shared" si="6"/>
        <v>0</v>
      </c>
      <c r="W36" s="48"/>
    </row>
    <row r="37" spans="1:23" ht="28.5" customHeight="1">
      <c r="A37" s="48" t="s">
        <v>90</v>
      </c>
      <c r="B37" s="85" t="s">
        <v>127</v>
      </c>
      <c r="C37" s="50" t="s">
        <v>128</v>
      </c>
      <c r="D37" s="48">
        <f t="shared" si="7"/>
        <v>60825.52013999999</v>
      </c>
      <c r="E37" s="48">
        <v>54021.47938</v>
      </c>
      <c r="F37" s="48">
        <v>6804.04076</v>
      </c>
      <c r="G37" s="51">
        <v>0</v>
      </c>
      <c r="H37" s="48">
        <v>0</v>
      </c>
      <c r="I37" s="48">
        <f t="shared" si="9"/>
        <v>3611.9</v>
      </c>
      <c r="J37" s="48">
        <v>1611.9</v>
      </c>
      <c r="K37" s="48">
        <v>2000</v>
      </c>
      <c r="L37" s="51">
        <v>0</v>
      </c>
      <c r="M37" s="48">
        <v>0</v>
      </c>
      <c r="N37" s="48">
        <f t="shared" si="10"/>
        <v>0</v>
      </c>
      <c r="O37" s="48">
        <v>0</v>
      </c>
      <c r="P37" s="48">
        <v>0</v>
      </c>
      <c r="Q37" s="51">
        <v>0</v>
      </c>
      <c r="R37" s="48">
        <v>0</v>
      </c>
      <c r="S37" s="48">
        <f t="shared" si="8"/>
        <v>64437.420139999995</v>
      </c>
      <c r="T37" s="48">
        <f t="shared" si="8"/>
        <v>55633.37938</v>
      </c>
      <c r="U37" s="48">
        <f t="shared" si="8"/>
        <v>8804.04076</v>
      </c>
      <c r="V37" s="51">
        <f t="shared" si="6"/>
        <v>0</v>
      </c>
      <c r="W37" s="48">
        <f t="shared" si="6"/>
        <v>0</v>
      </c>
    </row>
    <row r="38" spans="1:23" ht="69.75" customHeight="1">
      <c r="A38" s="48" t="s">
        <v>93</v>
      </c>
      <c r="B38" s="49" t="s">
        <v>129</v>
      </c>
      <c r="C38" s="50" t="s">
        <v>130</v>
      </c>
      <c r="D38" s="48">
        <f t="shared" si="7"/>
        <v>56286.39658</v>
      </c>
      <c r="E38" s="48">
        <v>56286.39658</v>
      </c>
      <c r="F38" s="48">
        <v>0</v>
      </c>
      <c r="G38" s="51">
        <v>0</v>
      </c>
      <c r="H38" s="48">
        <v>0</v>
      </c>
      <c r="I38" s="48">
        <f t="shared" si="9"/>
        <v>4280.35822</v>
      </c>
      <c r="J38" s="48">
        <v>4280.35822</v>
      </c>
      <c r="K38" s="48">
        <v>0</v>
      </c>
      <c r="L38" s="51">
        <v>0</v>
      </c>
      <c r="M38" s="48">
        <v>0</v>
      </c>
      <c r="N38" s="48">
        <f t="shared" si="10"/>
        <v>0</v>
      </c>
      <c r="O38" s="48">
        <v>0</v>
      </c>
      <c r="P38" s="48">
        <v>0</v>
      </c>
      <c r="Q38" s="51">
        <v>0</v>
      </c>
      <c r="R38" s="48">
        <v>0</v>
      </c>
      <c r="S38" s="48">
        <f t="shared" si="8"/>
        <v>60566.7548</v>
      </c>
      <c r="T38" s="48">
        <f t="shared" si="8"/>
        <v>60566.7548</v>
      </c>
      <c r="U38" s="48">
        <f t="shared" si="8"/>
        <v>0</v>
      </c>
      <c r="V38" s="51">
        <f t="shared" si="6"/>
        <v>0</v>
      </c>
      <c r="W38" s="48">
        <f t="shared" si="6"/>
        <v>0</v>
      </c>
    </row>
    <row r="39" spans="1:23" ht="45" customHeight="1">
      <c r="A39" s="64" t="s">
        <v>131</v>
      </c>
      <c r="B39" s="57" t="s">
        <v>132</v>
      </c>
      <c r="C39" s="86" t="s">
        <v>133</v>
      </c>
      <c r="D39" s="48">
        <f>SUM(E39,F39,G39,H39)</f>
        <v>551.207</v>
      </c>
      <c r="E39" s="48">
        <v>0</v>
      </c>
      <c r="F39" s="48">
        <v>551.207</v>
      </c>
      <c r="G39" s="51">
        <v>0</v>
      </c>
      <c r="H39" s="48">
        <v>0</v>
      </c>
      <c r="I39" s="48">
        <v>0</v>
      </c>
      <c r="J39" s="48">
        <v>0</v>
      </c>
      <c r="K39" s="48">
        <v>0</v>
      </c>
      <c r="L39" s="51">
        <v>0</v>
      </c>
      <c r="M39" s="48">
        <v>0</v>
      </c>
      <c r="N39" s="48">
        <v>0</v>
      </c>
      <c r="O39" s="48">
        <v>0</v>
      </c>
      <c r="P39" s="48">
        <v>0</v>
      </c>
      <c r="Q39" s="51">
        <v>0</v>
      </c>
      <c r="R39" s="48">
        <v>0</v>
      </c>
      <c r="S39" s="48">
        <f t="shared" si="8"/>
        <v>551.207</v>
      </c>
      <c r="T39" s="48">
        <v>0</v>
      </c>
      <c r="U39" s="48">
        <f>SUM(F39)</f>
        <v>551.207</v>
      </c>
      <c r="V39" s="51">
        <f t="shared" si="6"/>
        <v>0</v>
      </c>
      <c r="W39" s="48">
        <v>0</v>
      </c>
    </row>
    <row r="40" spans="1:23" ht="20.25" customHeight="1">
      <c r="A40" s="48" t="s">
        <v>102</v>
      </c>
      <c r="B40" s="57" t="s">
        <v>103</v>
      </c>
      <c r="C40" s="50" t="s">
        <v>134</v>
      </c>
      <c r="D40" s="48">
        <f t="shared" si="7"/>
        <v>5989.11583</v>
      </c>
      <c r="E40" s="48">
        <v>5471.33383</v>
      </c>
      <c r="F40" s="48">
        <v>517.782</v>
      </c>
      <c r="G40" s="51">
        <v>0</v>
      </c>
      <c r="H40" s="48">
        <v>0</v>
      </c>
      <c r="I40" s="48">
        <f t="shared" si="9"/>
        <v>0</v>
      </c>
      <c r="J40" s="48">
        <v>0</v>
      </c>
      <c r="K40" s="48">
        <v>0</v>
      </c>
      <c r="L40" s="51">
        <v>0</v>
      </c>
      <c r="M40" s="48">
        <v>0</v>
      </c>
      <c r="N40" s="48">
        <f t="shared" si="10"/>
        <v>0</v>
      </c>
      <c r="O40" s="48">
        <v>0</v>
      </c>
      <c r="P40" s="48">
        <v>0</v>
      </c>
      <c r="Q40" s="51">
        <v>0</v>
      </c>
      <c r="R40" s="48">
        <v>0</v>
      </c>
      <c r="S40" s="48">
        <f t="shared" si="8"/>
        <v>5989.11583</v>
      </c>
      <c r="T40" s="48">
        <f t="shared" si="8"/>
        <v>5471.33383</v>
      </c>
      <c r="U40" s="48">
        <f t="shared" si="8"/>
        <v>517.782</v>
      </c>
      <c r="V40" s="51">
        <f t="shared" si="6"/>
        <v>0</v>
      </c>
      <c r="W40" s="48">
        <f t="shared" si="6"/>
        <v>0</v>
      </c>
    </row>
    <row r="41" spans="1:23" ht="24.75" customHeight="1">
      <c r="A41" s="48" t="s">
        <v>105</v>
      </c>
      <c r="B41" s="57" t="s">
        <v>135</v>
      </c>
      <c r="C41" s="50" t="s">
        <v>136</v>
      </c>
      <c r="D41" s="48">
        <f t="shared" si="7"/>
        <v>888.65849</v>
      </c>
      <c r="E41" s="48">
        <v>888.65849</v>
      </c>
      <c r="F41" s="48">
        <v>0</v>
      </c>
      <c r="G41" s="51">
        <v>0</v>
      </c>
      <c r="H41" s="48">
        <v>0</v>
      </c>
      <c r="I41" s="48">
        <f t="shared" si="9"/>
        <v>0</v>
      </c>
      <c r="J41" s="48">
        <v>0</v>
      </c>
      <c r="K41" s="48">
        <v>0</v>
      </c>
      <c r="L41" s="51">
        <v>0</v>
      </c>
      <c r="M41" s="48">
        <v>0</v>
      </c>
      <c r="N41" s="48">
        <f t="shared" si="10"/>
        <v>0</v>
      </c>
      <c r="O41" s="48">
        <v>0</v>
      </c>
      <c r="P41" s="48">
        <v>0</v>
      </c>
      <c r="Q41" s="51">
        <v>0</v>
      </c>
      <c r="R41" s="48">
        <v>0</v>
      </c>
      <c r="S41" s="48">
        <f t="shared" si="8"/>
        <v>888.65849</v>
      </c>
      <c r="T41" s="48">
        <f t="shared" si="8"/>
        <v>888.65849</v>
      </c>
      <c r="U41" s="48">
        <f t="shared" si="8"/>
        <v>0</v>
      </c>
      <c r="V41" s="51">
        <f t="shared" si="6"/>
        <v>0</v>
      </c>
      <c r="W41" s="48">
        <f t="shared" si="6"/>
        <v>0</v>
      </c>
    </row>
    <row r="42" spans="1:23" ht="24.75" customHeight="1">
      <c r="A42" s="48" t="s">
        <v>108</v>
      </c>
      <c r="B42" s="57" t="s">
        <v>137</v>
      </c>
      <c r="C42" s="50" t="s">
        <v>138</v>
      </c>
      <c r="D42" s="48">
        <f t="shared" si="7"/>
        <v>1184.287</v>
      </c>
      <c r="E42" s="48">
        <v>194.287</v>
      </c>
      <c r="F42" s="48">
        <v>990</v>
      </c>
      <c r="G42" s="51">
        <v>0</v>
      </c>
      <c r="H42" s="48">
        <v>0</v>
      </c>
      <c r="I42" s="48">
        <f t="shared" si="9"/>
        <v>0</v>
      </c>
      <c r="J42" s="48">
        <v>0</v>
      </c>
      <c r="K42" s="48">
        <v>0</v>
      </c>
      <c r="L42" s="51">
        <v>0</v>
      </c>
      <c r="M42" s="48">
        <v>0</v>
      </c>
      <c r="N42" s="48">
        <f t="shared" si="10"/>
        <v>0</v>
      </c>
      <c r="O42" s="48">
        <v>0</v>
      </c>
      <c r="P42" s="48">
        <v>0</v>
      </c>
      <c r="Q42" s="51">
        <v>0</v>
      </c>
      <c r="R42" s="48">
        <v>0</v>
      </c>
      <c r="S42" s="48">
        <f t="shared" si="8"/>
        <v>1184.287</v>
      </c>
      <c r="T42" s="48">
        <f t="shared" si="8"/>
        <v>194.287</v>
      </c>
      <c r="U42" s="48">
        <f t="shared" si="8"/>
        <v>990</v>
      </c>
      <c r="V42" s="51">
        <f t="shared" si="6"/>
        <v>0</v>
      </c>
      <c r="W42" s="48">
        <f t="shared" si="6"/>
        <v>0</v>
      </c>
    </row>
    <row r="43" spans="1:23" ht="25.5" customHeight="1">
      <c r="A43" s="48" t="s">
        <v>110</v>
      </c>
      <c r="B43" s="57" t="s">
        <v>111</v>
      </c>
      <c r="C43" s="50" t="s">
        <v>139</v>
      </c>
      <c r="D43" s="48">
        <f t="shared" si="7"/>
        <v>144.394</v>
      </c>
      <c r="E43" s="48">
        <v>144.394</v>
      </c>
      <c r="F43" s="48">
        <v>0</v>
      </c>
      <c r="G43" s="51">
        <v>0</v>
      </c>
      <c r="H43" s="48">
        <v>0</v>
      </c>
      <c r="I43" s="48">
        <f t="shared" si="9"/>
        <v>0</v>
      </c>
      <c r="J43" s="48">
        <v>0</v>
      </c>
      <c r="K43" s="48">
        <v>0</v>
      </c>
      <c r="L43" s="51">
        <v>0</v>
      </c>
      <c r="M43" s="48">
        <v>0</v>
      </c>
      <c r="N43" s="48">
        <f t="shared" si="10"/>
        <v>0</v>
      </c>
      <c r="O43" s="48">
        <v>0</v>
      </c>
      <c r="P43" s="48">
        <v>0</v>
      </c>
      <c r="Q43" s="51">
        <v>0</v>
      </c>
      <c r="R43" s="48">
        <v>0</v>
      </c>
      <c r="S43" s="48">
        <f t="shared" si="8"/>
        <v>144.394</v>
      </c>
      <c r="T43" s="48">
        <f t="shared" si="8"/>
        <v>144.394</v>
      </c>
      <c r="U43" s="48">
        <f t="shared" si="8"/>
        <v>0</v>
      </c>
      <c r="V43" s="51">
        <f t="shared" si="6"/>
        <v>0</v>
      </c>
      <c r="W43" s="48">
        <f t="shared" si="6"/>
        <v>0</v>
      </c>
    </row>
    <row r="44" spans="1:23" ht="21.75" customHeight="1">
      <c r="A44" s="48" t="s">
        <v>113</v>
      </c>
      <c r="B44" s="66" t="s">
        <v>140</v>
      </c>
      <c r="C44" s="50" t="s">
        <v>141</v>
      </c>
      <c r="D44" s="48">
        <f t="shared" si="7"/>
        <v>964.80548</v>
      </c>
      <c r="E44" s="48">
        <v>949.44548</v>
      </c>
      <c r="F44" s="48">
        <v>15.36</v>
      </c>
      <c r="G44" s="51">
        <v>0</v>
      </c>
      <c r="H44" s="48">
        <v>0</v>
      </c>
      <c r="I44" s="48">
        <f t="shared" si="9"/>
        <v>0</v>
      </c>
      <c r="J44" s="48">
        <v>0</v>
      </c>
      <c r="K44" s="48">
        <v>0</v>
      </c>
      <c r="L44" s="51">
        <v>0</v>
      </c>
      <c r="M44" s="48">
        <v>0</v>
      </c>
      <c r="N44" s="48">
        <f t="shared" si="10"/>
        <v>0</v>
      </c>
      <c r="O44" s="48">
        <v>0</v>
      </c>
      <c r="P44" s="48">
        <v>0</v>
      </c>
      <c r="Q44" s="51">
        <v>0</v>
      </c>
      <c r="R44" s="48">
        <v>0</v>
      </c>
      <c r="S44" s="48">
        <f t="shared" si="8"/>
        <v>964.80548</v>
      </c>
      <c r="T44" s="48">
        <f t="shared" si="8"/>
        <v>949.44548</v>
      </c>
      <c r="U44" s="48">
        <f t="shared" si="8"/>
        <v>15.36</v>
      </c>
      <c r="V44" s="51">
        <f t="shared" si="6"/>
        <v>0</v>
      </c>
      <c r="W44" s="48">
        <f t="shared" si="6"/>
        <v>0</v>
      </c>
    </row>
    <row r="45" spans="1:23" ht="17.25" customHeight="1">
      <c r="A45" s="64" t="s">
        <v>142</v>
      </c>
      <c r="B45" s="66" t="s">
        <v>143</v>
      </c>
      <c r="C45" s="50" t="s">
        <v>14</v>
      </c>
      <c r="D45" s="48">
        <f t="shared" si="7"/>
        <v>1011.0252</v>
      </c>
      <c r="E45" s="48">
        <v>1011.0252</v>
      </c>
      <c r="F45" s="48">
        <v>0</v>
      </c>
      <c r="G45" s="51">
        <v>0</v>
      </c>
      <c r="H45" s="48">
        <v>0</v>
      </c>
      <c r="I45" s="48">
        <f t="shared" si="9"/>
        <v>0</v>
      </c>
      <c r="J45" s="48">
        <v>0</v>
      </c>
      <c r="K45" s="48">
        <v>0</v>
      </c>
      <c r="L45" s="51">
        <v>0</v>
      </c>
      <c r="M45" s="48">
        <v>0</v>
      </c>
      <c r="N45" s="48">
        <f t="shared" si="10"/>
        <v>0</v>
      </c>
      <c r="O45" s="48">
        <v>0</v>
      </c>
      <c r="P45" s="48">
        <v>0</v>
      </c>
      <c r="Q45" s="51">
        <v>0</v>
      </c>
      <c r="R45" s="48">
        <v>0</v>
      </c>
      <c r="S45" s="48">
        <f t="shared" si="8"/>
        <v>1011.0252</v>
      </c>
      <c r="T45" s="48">
        <f t="shared" si="8"/>
        <v>1011.0252</v>
      </c>
      <c r="U45" s="48">
        <f t="shared" si="8"/>
        <v>0</v>
      </c>
      <c r="V45" s="51">
        <f t="shared" si="6"/>
        <v>0</v>
      </c>
      <c r="W45" s="48">
        <f t="shared" si="6"/>
        <v>0</v>
      </c>
    </row>
    <row r="46" spans="1:23" ht="17.25" customHeight="1">
      <c r="A46" s="64" t="s">
        <v>144</v>
      </c>
      <c r="B46" s="66" t="s">
        <v>145</v>
      </c>
      <c r="C46" s="50" t="s">
        <v>146</v>
      </c>
      <c r="D46" s="48">
        <v>216.114</v>
      </c>
      <c r="E46" s="48">
        <v>0</v>
      </c>
      <c r="F46" s="48">
        <v>0</v>
      </c>
      <c r="G46" s="51">
        <v>216.114</v>
      </c>
      <c r="H46" s="48">
        <v>0</v>
      </c>
      <c r="I46" s="48">
        <f t="shared" si="9"/>
        <v>871.91</v>
      </c>
      <c r="J46" s="48">
        <v>0</v>
      </c>
      <c r="K46" s="48">
        <v>0</v>
      </c>
      <c r="L46" s="51">
        <v>871.91</v>
      </c>
      <c r="M46" s="48">
        <v>0</v>
      </c>
      <c r="N46" s="48">
        <f t="shared" si="10"/>
        <v>133.2004</v>
      </c>
      <c r="O46" s="48">
        <v>0</v>
      </c>
      <c r="P46" s="48">
        <v>0</v>
      </c>
      <c r="Q46" s="51">
        <v>133.2004</v>
      </c>
      <c r="R46" s="48">
        <v>0</v>
      </c>
      <c r="S46" s="48">
        <v>1221.2244</v>
      </c>
      <c r="T46" s="48">
        <v>0</v>
      </c>
      <c r="U46" s="48">
        <v>0</v>
      </c>
      <c r="V46" s="51">
        <f>G46+L46+Q46</f>
        <v>1221.2243999999998</v>
      </c>
      <c r="W46" s="48">
        <v>0</v>
      </c>
    </row>
    <row r="47" spans="1:23" ht="26.25" customHeight="1">
      <c r="A47" s="416" t="s">
        <v>36</v>
      </c>
      <c r="B47" s="416"/>
      <c r="C47" s="416"/>
      <c r="D47" s="53">
        <f>D27+D30+D28+D29+D34+D37+D38+D40+D41+D42+D43+D44+D45+D39+D46</f>
        <v>152899.43850000002</v>
      </c>
      <c r="E47" s="53">
        <f>E27+E30+E28+E29+E34+E37+E38+E40+E41+E42+E43+E44+E45</f>
        <v>141607.51635</v>
      </c>
      <c r="F47" s="53">
        <f>F27+F30+F28+F29+F34+F37+F38+F40+F41+F42+F43+F44+F39</f>
        <v>11075.808149999999</v>
      </c>
      <c r="G47" s="51">
        <v>216.114</v>
      </c>
      <c r="H47" s="53">
        <f>+H27+H30+H28+H29+H34+H37+H38+H40+H41+H42+H43+H44</f>
        <v>0</v>
      </c>
      <c r="I47" s="53">
        <f>I27+I28+I29+I30+I34+I37+I38+I39+I40+I41+I42+I43+I44+I45+I46</f>
        <v>35247.103</v>
      </c>
      <c r="J47" s="53">
        <f>+J27+J30+J28+J29+J34+J37+J38+J40+J41+J42+J43+J44+J45</f>
        <v>32375.193</v>
      </c>
      <c r="K47" s="53">
        <f>K27+K30+K28+K29+K34+K37+K38+K40+K41+K42</f>
        <v>2000</v>
      </c>
      <c r="L47" s="51">
        <v>871.91</v>
      </c>
      <c r="M47" s="53">
        <f>M27+M30+M28+M29+M34+M37+M38+M40+M41+M42</f>
        <v>0</v>
      </c>
      <c r="N47" s="48">
        <f>N34+N36+N37+N38+N39+N40+N41+N42+N43+N44+N45+N46</f>
        <v>133.2004</v>
      </c>
      <c r="O47" s="53">
        <f>O27+O28+O29+O30+O34+O37+O38+O40+O41+O42</f>
        <v>0</v>
      </c>
      <c r="P47" s="53">
        <f>P27+P28+P29+P30+P34+P37+P38+P40+P41+P42</f>
        <v>0</v>
      </c>
      <c r="Q47" s="54">
        <f>Q27+Q28+Q29+Q30+Q34+Q37+Q38+Q40+Q41+Q42+Q43+Q44+Q45+Q46</f>
        <v>133.2004</v>
      </c>
      <c r="R47" s="53">
        <f>R27+R28+R29+R30+R34+R37+R38+R40+R41+R42</f>
        <v>0</v>
      </c>
      <c r="S47" s="53">
        <f>S27+S30+S28+S29+S34+S37+S38+S40+S41+S42+S43+S44+S45+S39+S46</f>
        <v>188279.74190000002</v>
      </c>
      <c r="T47" s="53">
        <f>T27+T30+T28+T29+T34+T37+T38+T40+T41+T42+T44+T45+T43</f>
        <v>173982.70935</v>
      </c>
      <c r="U47" s="53">
        <f>F47+K47+P47</f>
        <v>13075.808149999999</v>
      </c>
      <c r="V47" s="54">
        <f>G46+L46+Q46</f>
        <v>1221.2243999999998</v>
      </c>
      <c r="W47" s="53">
        <f>W27+W30+W28+W29+W34+W37+W38+W40+W41+W42+W44</f>
        <v>0</v>
      </c>
    </row>
    <row r="48" spans="1:23" s="30" customFormat="1" ht="24" customHeight="1">
      <c r="A48" s="417" t="s">
        <v>116</v>
      </c>
      <c r="B48" s="417"/>
      <c r="C48" s="417"/>
      <c r="D48" s="80">
        <f aca="true" t="shared" si="11" ref="D48:W48">D19+D25+D47</f>
        <v>1471873.6917100002</v>
      </c>
      <c r="E48" s="80">
        <f t="shared" si="11"/>
        <v>514843.8819999999</v>
      </c>
      <c r="F48" s="80">
        <f t="shared" si="11"/>
        <v>342114.19041999994</v>
      </c>
      <c r="G48" s="81">
        <f t="shared" si="11"/>
        <v>307968.69363</v>
      </c>
      <c r="H48" s="80">
        <f t="shared" si="11"/>
        <v>306946.92565999995</v>
      </c>
      <c r="I48" s="80">
        <f t="shared" si="11"/>
        <v>5485807.855529999</v>
      </c>
      <c r="J48" s="80">
        <f t="shared" si="11"/>
        <v>1395875.4918</v>
      </c>
      <c r="K48" s="80">
        <f t="shared" si="11"/>
        <v>1395372.65373</v>
      </c>
      <c r="L48" s="87">
        <f t="shared" si="11"/>
        <v>1440531.61</v>
      </c>
      <c r="M48" s="80">
        <f t="shared" si="11"/>
        <v>1254028.1</v>
      </c>
      <c r="N48" s="80">
        <f t="shared" si="11"/>
        <v>133.2004</v>
      </c>
      <c r="O48" s="80">
        <f t="shared" si="11"/>
        <v>0</v>
      </c>
      <c r="P48" s="80">
        <f t="shared" si="11"/>
        <v>0</v>
      </c>
      <c r="Q48" s="81">
        <f t="shared" si="11"/>
        <v>133.2004</v>
      </c>
      <c r="R48" s="80">
        <f t="shared" si="11"/>
        <v>0</v>
      </c>
      <c r="S48" s="80">
        <f t="shared" si="11"/>
        <v>6957814.74764</v>
      </c>
      <c r="T48" s="80">
        <f t="shared" si="11"/>
        <v>1910719.3738</v>
      </c>
      <c r="U48" s="80">
        <f t="shared" si="11"/>
        <v>1737486.84415</v>
      </c>
      <c r="V48" s="81">
        <f t="shared" si="11"/>
        <v>1748633.50403</v>
      </c>
      <c r="W48" s="80">
        <f t="shared" si="11"/>
        <v>1560975.0256599998</v>
      </c>
    </row>
    <row r="50" spans="6:21" ht="15">
      <c r="F50" s="67"/>
      <c r="U50" s="67"/>
    </row>
    <row r="51" spans="6:18" ht="15">
      <c r="F51" s="67"/>
      <c r="P51" s="71"/>
      <c r="Q51" s="71"/>
      <c r="R51" s="71"/>
    </row>
    <row r="52" spans="2:18" s="31" customFormat="1" ht="21">
      <c r="B52" s="68"/>
      <c r="C52" s="68"/>
      <c r="R52" s="79"/>
    </row>
    <row r="53" spans="2:18" s="31" customFormat="1" ht="21">
      <c r="B53" s="68"/>
      <c r="C53" s="68"/>
      <c r="R53" s="79"/>
    </row>
    <row r="54" spans="2:3" s="31" customFormat="1" ht="21">
      <c r="B54" s="68"/>
      <c r="C54" s="68"/>
    </row>
    <row r="55" spans="2:3" s="31" customFormat="1" ht="21">
      <c r="B55" s="68"/>
      <c r="C55" s="68"/>
    </row>
    <row r="56" spans="2:3" s="31" customFormat="1" ht="21">
      <c r="B56" s="68"/>
      <c r="C56" s="68"/>
    </row>
  </sheetData>
  <sheetProtection/>
  <mergeCells count="25">
    <mergeCell ref="A26:J26"/>
    <mergeCell ref="A47:C47"/>
    <mergeCell ref="A48:C48"/>
    <mergeCell ref="A6:A8"/>
    <mergeCell ref="A12:A14"/>
    <mergeCell ref="A15:A18"/>
    <mergeCell ref="A21:A22"/>
    <mergeCell ref="A30:A33"/>
    <mergeCell ref="A34:A36"/>
    <mergeCell ref="B6:B8"/>
    <mergeCell ref="A10:T10"/>
    <mergeCell ref="B13:W13"/>
    <mergeCell ref="B16:W16"/>
    <mergeCell ref="A19:C19"/>
    <mergeCell ref="A20:J20"/>
    <mergeCell ref="A25:C25"/>
    <mergeCell ref="A4:J4"/>
    <mergeCell ref="D6:M6"/>
    <mergeCell ref="N6:R6"/>
    <mergeCell ref="D7:H7"/>
    <mergeCell ref="I7:M7"/>
    <mergeCell ref="N7:R7"/>
    <mergeCell ref="C6:C8"/>
    <mergeCell ref="N3:W5"/>
    <mergeCell ref="S6:W7"/>
  </mergeCells>
  <printOptions/>
  <pageMargins left="0.15748031496062992" right="0.2362204724409449" top="0.1968503937007874" bottom="0.15748031496062992" header="0.31496062992125984" footer="0.31496062992125984"/>
  <pageSetup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60"/>
  <sheetViews>
    <sheetView tabSelected="1" view="pageBreakPreview" zoomScaleNormal="66" zoomScaleSheetLayoutView="100" workbookViewId="0" topLeftCell="A1">
      <pane xSplit="2" ySplit="10" topLeftCell="M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20" sqref="S20"/>
    </sheetView>
  </sheetViews>
  <sheetFormatPr defaultColWidth="9.140625" defaultRowHeight="15"/>
  <cols>
    <col min="1" max="1" width="9.57421875" style="32" customWidth="1"/>
    <col min="2" max="2" width="63.421875" style="33" customWidth="1"/>
    <col min="3" max="3" width="15.57421875" style="34" customWidth="1"/>
    <col min="4" max="4" width="16.7109375" style="32" customWidth="1"/>
    <col min="5" max="5" width="16.140625" style="32" hidden="1" customWidth="1"/>
    <col min="6" max="6" width="16.7109375" style="32" hidden="1" customWidth="1"/>
    <col min="7" max="8" width="16.00390625" style="32" customWidth="1"/>
    <col min="9" max="9" width="18.7109375" style="32" customWidth="1"/>
    <col min="10" max="10" width="16.7109375" style="32" hidden="1" customWidth="1"/>
    <col min="11" max="11" width="16.8515625" style="32" hidden="1" customWidth="1"/>
    <col min="12" max="12" width="18.00390625" style="32" customWidth="1"/>
    <col min="13" max="13" width="17.28125" style="32" customWidth="1"/>
    <col min="14" max="14" width="15.8515625" style="32" customWidth="1"/>
    <col min="15" max="15" width="14.7109375" style="32" hidden="1" customWidth="1"/>
    <col min="16" max="16" width="15.28125" style="32" hidden="1" customWidth="1"/>
    <col min="17" max="17" width="14.57421875" style="35" customWidth="1"/>
    <col min="18" max="18" width="18.140625" style="32" customWidth="1"/>
    <col min="19" max="19" width="17.57421875" style="32" customWidth="1"/>
    <col min="20" max="20" width="16.8515625" style="32" hidden="1" customWidth="1"/>
    <col min="21" max="21" width="16.140625" style="32" hidden="1" customWidth="1"/>
    <col min="22" max="23" width="17.28125" style="35" customWidth="1"/>
    <col min="24" max="16384" width="9.140625" style="32" customWidth="1"/>
  </cols>
  <sheetData>
    <row r="1" spans="1:23" ht="15">
      <c r="A1" s="36"/>
      <c r="B1" s="37"/>
      <c r="C1" s="38"/>
      <c r="D1" s="39"/>
      <c r="E1" s="40"/>
      <c r="F1" s="40"/>
      <c r="G1" s="40"/>
      <c r="H1" s="40"/>
      <c r="I1" s="39"/>
      <c r="J1" s="40"/>
      <c r="K1" s="40"/>
      <c r="L1" s="40"/>
      <c r="M1" s="40"/>
      <c r="N1" s="69" t="s">
        <v>147</v>
      </c>
      <c r="O1" s="69"/>
      <c r="P1" s="69"/>
      <c r="Q1" s="72"/>
      <c r="R1" s="69"/>
      <c r="S1" s="69"/>
      <c r="T1" s="69"/>
      <c r="U1" s="69"/>
      <c r="V1" s="72"/>
      <c r="W1" s="72"/>
    </row>
    <row r="2" spans="1:23" ht="15">
      <c r="A2" s="39"/>
      <c r="B2" s="37"/>
      <c r="C2" s="38"/>
      <c r="D2" s="39"/>
      <c r="E2" s="40"/>
      <c r="F2" s="40"/>
      <c r="G2" s="40"/>
      <c r="H2" s="40"/>
      <c r="I2" s="39"/>
      <c r="J2" s="40"/>
      <c r="K2" s="40"/>
      <c r="L2" s="40"/>
      <c r="M2" s="40"/>
      <c r="N2" s="69" t="s">
        <v>1</v>
      </c>
      <c r="O2" s="69"/>
      <c r="P2" s="69"/>
      <c r="Q2" s="72"/>
      <c r="R2" s="69"/>
      <c r="S2" s="69"/>
      <c r="T2" s="69"/>
      <c r="U2" s="69"/>
      <c r="V2" s="72"/>
      <c r="W2" s="72"/>
    </row>
    <row r="3" spans="1:23" ht="1.5" customHeight="1">
      <c r="A3" s="39"/>
      <c r="B3" s="37"/>
      <c r="C3" s="38"/>
      <c r="D3" s="39"/>
      <c r="E3" s="40"/>
      <c r="F3" s="40"/>
      <c r="G3" s="40"/>
      <c r="H3" s="40"/>
      <c r="I3" s="39"/>
      <c r="J3" s="40"/>
      <c r="K3" s="40"/>
      <c r="L3" s="40"/>
      <c r="M3" s="40"/>
      <c r="N3" s="410"/>
      <c r="O3" s="410"/>
      <c r="P3" s="410"/>
      <c r="Q3" s="426"/>
      <c r="R3" s="410"/>
      <c r="S3" s="410"/>
      <c r="T3" s="410"/>
      <c r="U3" s="410"/>
      <c r="V3" s="426"/>
      <c r="W3" s="426"/>
    </row>
    <row r="4" spans="1:23" ht="15">
      <c r="A4" s="365" t="s">
        <v>118</v>
      </c>
      <c r="B4" s="365"/>
      <c r="C4" s="365"/>
      <c r="D4" s="365"/>
      <c r="E4" s="365"/>
      <c r="F4" s="365"/>
      <c r="G4" s="365"/>
      <c r="H4" s="365"/>
      <c r="I4" s="365"/>
      <c r="J4" s="365"/>
      <c r="K4" s="41"/>
      <c r="L4" s="41"/>
      <c r="M4" s="41"/>
      <c r="N4" s="410"/>
      <c r="O4" s="410"/>
      <c r="P4" s="410"/>
      <c r="Q4" s="426"/>
      <c r="R4" s="410"/>
      <c r="S4" s="410"/>
      <c r="T4" s="410"/>
      <c r="U4" s="410"/>
      <c r="V4" s="426"/>
      <c r="W4" s="426"/>
    </row>
    <row r="5" spans="1:23" ht="15">
      <c r="A5" s="41"/>
      <c r="B5" s="42"/>
      <c r="C5" s="43"/>
      <c r="D5" s="41"/>
      <c r="E5" s="41"/>
      <c r="F5" s="41"/>
      <c r="G5" s="41"/>
      <c r="H5" s="41"/>
      <c r="I5" s="41"/>
      <c r="J5" s="41"/>
      <c r="K5" s="41"/>
      <c r="L5" s="41"/>
      <c r="M5" s="41"/>
      <c r="N5" s="410"/>
      <c r="O5" s="410"/>
      <c r="P5" s="410"/>
      <c r="Q5" s="426"/>
      <c r="R5" s="410"/>
      <c r="S5" s="410"/>
      <c r="T5" s="410"/>
      <c r="U5" s="410"/>
      <c r="V5" s="426"/>
      <c r="W5" s="426"/>
    </row>
    <row r="6" spans="1:23" ht="15" customHeight="1">
      <c r="A6" s="409" t="s">
        <v>3</v>
      </c>
      <c r="B6" s="409" t="s">
        <v>4</v>
      </c>
      <c r="C6" s="409" t="s">
        <v>5</v>
      </c>
      <c r="D6" s="421" t="s">
        <v>6</v>
      </c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3"/>
      <c r="R6" s="424"/>
      <c r="S6" s="409" t="s">
        <v>48</v>
      </c>
      <c r="T6" s="409"/>
      <c r="U6" s="409"/>
      <c r="V6" s="425"/>
      <c r="W6" s="425"/>
    </row>
    <row r="7" spans="1:23" ht="27" customHeight="1">
      <c r="A7" s="409"/>
      <c r="B7" s="409"/>
      <c r="C7" s="409"/>
      <c r="D7" s="409" t="s">
        <v>8</v>
      </c>
      <c r="E7" s="409"/>
      <c r="F7" s="409"/>
      <c r="G7" s="409"/>
      <c r="H7" s="409"/>
      <c r="I7" s="409" t="s">
        <v>9</v>
      </c>
      <c r="J7" s="409"/>
      <c r="K7" s="409"/>
      <c r="L7" s="409"/>
      <c r="M7" s="409"/>
      <c r="N7" s="409" t="s">
        <v>119</v>
      </c>
      <c r="O7" s="409"/>
      <c r="P7" s="409"/>
      <c r="Q7" s="425"/>
      <c r="R7" s="409"/>
      <c r="S7" s="409"/>
      <c r="T7" s="409"/>
      <c r="U7" s="409"/>
      <c r="V7" s="425"/>
      <c r="W7" s="425"/>
    </row>
    <row r="8" spans="1:23" ht="28.5">
      <c r="A8" s="409"/>
      <c r="B8" s="409"/>
      <c r="C8" s="409"/>
      <c r="D8" s="44" t="s">
        <v>10</v>
      </c>
      <c r="E8" s="44">
        <v>2021</v>
      </c>
      <c r="F8" s="44">
        <v>2022</v>
      </c>
      <c r="G8" s="45">
        <v>2023</v>
      </c>
      <c r="H8" s="44">
        <v>2024</v>
      </c>
      <c r="I8" s="44" t="s">
        <v>10</v>
      </c>
      <c r="J8" s="44">
        <v>2021</v>
      </c>
      <c r="K8" s="44">
        <v>2022</v>
      </c>
      <c r="L8" s="45">
        <v>2023</v>
      </c>
      <c r="M8" s="44">
        <v>2024</v>
      </c>
      <c r="N8" s="44" t="s">
        <v>10</v>
      </c>
      <c r="O8" s="44">
        <v>2021</v>
      </c>
      <c r="P8" s="44">
        <v>2022</v>
      </c>
      <c r="Q8" s="73">
        <v>2023</v>
      </c>
      <c r="R8" s="44">
        <v>2024</v>
      </c>
      <c r="S8" s="44" t="s">
        <v>10</v>
      </c>
      <c r="T8" s="44">
        <v>2021</v>
      </c>
      <c r="U8" s="44">
        <v>2022</v>
      </c>
      <c r="V8" s="73">
        <v>2023</v>
      </c>
      <c r="W8" s="73">
        <v>2024</v>
      </c>
    </row>
    <row r="9" spans="1:23" ht="15">
      <c r="A9" s="44">
        <v>1</v>
      </c>
      <c r="B9" s="46">
        <v>2</v>
      </c>
      <c r="C9" s="47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  <c r="Q9" s="73">
        <v>17</v>
      </c>
      <c r="R9" s="44">
        <v>18</v>
      </c>
      <c r="S9" s="44">
        <v>22</v>
      </c>
      <c r="T9" s="44">
        <v>23</v>
      </c>
      <c r="U9" s="44">
        <v>24</v>
      </c>
      <c r="V9" s="73">
        <v>25</v>
      </c>
      <c r="W9" s="73">
        <v>26</v>
      </c>
    </row>
    <row r="10" spans="1:23" ht="15">
      <c r="A10" s="409" t="s">
        <v>11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25"/>
      <c r="R10" s="409"/>
      <c r="S10" s="409"/>
      <c r="T10" s="409"/>
      <c r="U10" s="44"/>
      <c r="V10" s="73"/>
      <c r="W10" s="73"/>
    </row>
    <row r="11" spans="1:23" ht="31.5" customHeight="1">
      <c r="A11" s="48" t="s">
        <v>12</v>
      </c>
      <c r="B11" s="49" t="s">
        <v>50</v>
      </c>
      <c r="C11" s="50" t="s">
        <v>19</v>
      </c>
      <c r="D11" s="48">
        <f>E11+F11+G11+H11</f>
        <v>318620.56535000005</v>
      </c>
      <c r="E11" s="48">
        <v>0</v>
      </c>
      <c r="F11" s="48">
        <v>0</v>
      </c>
      <c r="G11" s="51">
        <v>147367.23347</v>
      </c>
      <c r="H11" s="48">
        <v>171253.33188</v>
      </c>
      <c r="I11" s="48">
        <f>J11+K11+L11+M11</f>
        <v>1452919.5532399998</v>
      </c>
      <c r="J11" s="48">
        <v>0</v>
      </c>
      <c r="K11" s="48">
        <v>0</v>
      </c>
      <c r="L11" s="51">
        <v>666370.8947</v>
      </c>
      <c r="M11" s="48">
        <v>786548.65854</v>
      </c>
      <c r="N11" s="48">
        <f>O11+P11+Q11+R11</f>
        <v>0</v>
      </c>
      <c r="O11" s="48">
        <v>0</v>
      </c>
      <c r="P11" s="48">
        <v>0</v>
      </c>
      <c r="Q11" s="74">
        <v>0</v>
      </c>
      <c r="R11" s="48">
        <v>0</v>
      </c>
      <c r="S11" s="48">
        <f>D11+I11+N11</f>
        <v>1771540.1185899999</v>
      </c>
      <c r="T11" s="48">
        <f aca="true" t="shared" si="0" ref="T11:W12">E11+J11+O11</f>
        <v>0</v>
      </c>
      <c r="U11" s="48">
        <f t="shared" si="0"/>
        <v>0</v>
      </c>
      <c r="V11" s="74">
        <f>G11+L11+Q11</f>
        <v>813738.1281699999</v>
      </c>
      <c r="W11" s="74">
        <f t="shared" si="0"/>
        <v>957801.9904199999</v>
      </c>
    </row>
    <row r="12" spans="1:23" ht="37.5" customHeight="1">
      <c r="A12" s="418" t="s">
        <v>26</v>
      </c>
      <c r="B12" s="49" t="s">
        <v>51</v>
      </c>
      <c r="C12" s="50" t="s">
        <v>19</v>
      </c>
      <c r="D12" s="48">
        <f>E12+F12+G12+H12</f>
        <v>230999.77126</v>
      </c>
      <c r="E12" s="48">
        <v>0</v>
      </c>
      <c r="F12" s="48">
        <v>0</v>
      </c>
      <c r="G12" s="51">
        <v>111028.49337</v>
      </c>
      <c r="H12" s="48">
        <v>119971.27789</v>
      </c>
      <c r="I12" s="48">
        <f>L12+M12</f>
        <v>1675894.99024</v>
      </c>
      <c r="J12" s="48">
        <v>0</v>
      </c>
      <c r="K12" s="48">
        <v>0</v>
      </c>
      <c r="L12" s="51">
        <v>791930.05987</v>
      </c>
      <c r="M12" s="48">
        <v>883964.93037</v>
      </c>
      <c r="N12" s="48">
        <v>0</v>
      </c>
      <c r="O12" s="48">
        <v>0</v>
      </c>
      <c r="P12" s="48">
        <v>0</v>
      </c>
      <c r="Q12" s="74">
        <v>0</v>
      </c>
      <c r="R12" s="48">
        <v>0</v>
      </c>
      <c r="S12" s="48">
        <f>D12+I12+N12</f>
        <v>1906894.7615</v>
      </c>
      <c r="T12" s="48">
        <f t="shared" si="0"/>
        <v>0</v>
      </c>
      <c r="U12" s="48">
        <f t="shared" si="0"/>
        <v>0</v>
      </c>
      <c r="V12" s="74">
        <f>G12+L12+Q12</f>
        <v>902958.55324</v>
      </c>
      <c r="W12" s="74">
        <f t="shared" si="0"/>
        <v>1003936.20826</v>
      </c>
    </row>
    <row r="13" spans="1:23" ht="15">
      <c r="A13" s="418"/>
      <c r="B13" s="411" t="s">
        <v>15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27"/>
      <c r="R13" s="412"/>
      <c r="S13" s="412"/>
      <c r="T13" s="412"/>
      <c r="U13" s="412"/>
      <c r="V13" s="427"/>
      <c r="W13" s="428"/>
    </row>
    <row r="14" spans="1:23" ht="21" customHeight="1">
      <c r="A14" s="418"/>
      <c r="B14" s="49" t="s">
        <v>52</v>
      </c>
      <c r="C14" s="50" t="s">
        <v>19</v>
      </c>
      <c r="D14" s="48">
        <f>E14+F14+G14+H14</f>
        <v>47162.907699999996</v>
      </c>
      <c r="E14" s="48">
        <v>0</v>
      </c>
      <c r="F14" s="48">
        <v>0</v>
      </c>
      <c r="G14" s="51">
        <v>22530.89557</v>
      </c>
      <c r="H14" s="48">
        <v>24632.01213</v>
      </c>
      <c r="I14" s="48">
        <f>J14+K14+L14+M14</f>
        <v>140702.9</v>
      </c>
      <c r="J14" s="48">
        <v>0</v>
      </c>
      <c r="K14" s="48">
        <v>0</v>
      </c>
      <c r="L14" s="51">
        <v>75490.2</v>
      </c>
      <c r="M14" s="48">
        <v>65212.7</v>
      </c>
      <c r="N14" s="48">
        <v>0</v>
      </c>
      <c r="O14" s="48">
        <v>0</v>
      </c>
      <c r="P14" s="48">
        <v>0</v>
      </c>
      <c r="Q14" s="74">
        <v>0</v>
      </c>
      <c r="R14" s="48">
        <v>0</v>
      </c>
      <c r="S14" s="48">
        <f aca="true" t="shared" si="1" ref="S14:W15">D14+I14+N14</f>
        <v>187865.8077</v>
      </c>
      <c r="T14" s="48">
        <f t="shared" si="1"/>
        <v>0</v>
      </c>
      <c r="U14" s="48">
        <f t="shared" si="1"/>
        <v>0</v>
      </c>
      <c r="V14" s="74">
        <f t="shared" si="1"/>
        <v>98021.09557</v>
      </c>
      <c r="W14" s="74">
        <f t="shared" si="1"/>
        <v>89844.71213</v>
      </c>
    </row>
    <row r="15" spans="1:23" ht="34.5" customHeight="1">
      <c r="A15" s="418" t="s">
        <v>33</v>
      </c>
      <c r="B15" s="49" t="s">
        <v>53</v>
      </c>
      <c r="C15" s="50" t="s">
        <v>19</v>
      </c>
      <c r="D15" s="48">
        <f>E15+F15+G15+H15</f>
        <v>150944.81744</v>
      </c>
      <c r="E15" s="48">
        <v>0</v>
      </c>
      <c r="F15" s="48">
        <v>0</v>
      </c>
      <c r="G15" s="51">
        <v>71122.51768</v>
      </c>
      <c r="H15" s="48">
        <v>79822.29976</v>
      </c>
      <c r="I15" s="48">
        <f>J15+K15+L15+M15</f>
        <v>20652.44143</v>
      </c>
      <c r="J15" s="48">
        <v>0</v>
      </c>
      <c r="K15" s="48">
        <v>0</v>
      </c>
      <c r="L15" s="51">
        <v>13100.92287</v>
      </c>
      <c r="M15" s="48">
        <v>7551.51856</v>
      </c>
      <c r="N15" s="48">
        <f>O15+P15+Q15+R15</f>
        <v>0</v>
      </c>
      <c r="O15" s="48">
        <v>0</v>
      </c>
      <c r="P15" s="48">
        <v>0</v>
      </c>
      <c r="Q15" s="74">
        <v>0</v>
      </c>
      <c r="R15" s="48">
        <v>0</v>
      </c>
      <c r="S15" s="48">
        <f t="shared" si="1"/>
        <v>171597.25887000002</v>
      </c>
      <c r="T15" s="48">
        <f t="shared" si="1"/>
        <v>0</v>
      </c>
      <c r="U15" s="48">
        <f t="shared" si="1"/>
        <v>0</v>
      </c>
      <c r="V15" s="74">
        <f t="shared" si="1"/>
        <v>84223.44055</v>
      </c>
      <c r="W15" s="74">
        <f t="shared" si="1"/>
        <v>87373.81831999999</v>
      </c>
    </row>
    <row r="16" spans="1:23" ht="15">
      <c r="A16" s="418"/>
      <c r="B16" s="411" t="s">
        <v>15</v>
      </c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27"/>
      <c r="R16" s="412"/>
      <c r="S16" s="412"/>
      <c r="T16" s="412"/>
      <c r="U16" s="412"/>
      <c r="V16" s="427"/>
      <c r="W16" s="428"/>
    </row>
    <row r="17" spans="1:23" ht="47.25" customHeight="1" hidden="1">
      <c r="A17" s="418"/>
      <c r="B17" s="49" t="s">
        <v>29</v>
      </c>
      <c r="C17" s="50" t="s">
        <v>54</v>
      </c>
      <c r="D17" s="48">
        <f>E17+F17+G17+H17</f>
        <v>0</v>
      </c>
      <c r="E17" s="48">
        <v>0</v>
      </c>
      <c r="F17" s="48">
        <v>0</v>
      </c>
      <c r="G17" s="48">
        <v>0</v>
      </c>
      <c r="H17" s="48">
        <v>0</v>
      </c>
      <c r="I17" s="48">
        <f>J17+K17+L17+M17</f>
        <v>0</v>
      </c>
      <c r="J17" s="48">
        <v>0</v>
      </c>
      <c r="K17" s="48">
        <v>0</v>
      </c>
      <c r="L17" s="48">
        <v>0</v>
      </c>
      <c r="M17" s="48">
        <v>0</v>
      </c>
      <c r="N17" s="48">
        <f>O17+P17+Q17+R17</f>
        <v>0</v>
      </c>
      <c r="O17" s="48">
        <v>0</v>
      </c>
      <c r="P17" s="48">
        <v>0</v>
      </c>
      <c r="Q17" s="74">
        <v>0</v>
      </c>
      <c r="R17" s="48">
        <v>0</v>
      </c>
      <c r="S17" s="48">
        <f>T17+U17+V17+W17</f>
        <v>0</v>
      </c>
      <c r="T17" s="48">
        <f>E17+J17+O17</f>
        <v>0</v>
      </c>
      <c r="U17" s="48">
        <f>F17+K17+P17</f>
        <v>0</v>
      </c>
      <c r="V17" s="74">
        <f>G17+L17+P17</f>
        <v>0</v>
      </c>
      <c r="W17" s="74"/>
    </row>
    <row r="18" spans="1:23" ht="12.75" customHeight="1">
      <c r="A18" s="418"/>
      <c r="B18" s="49" t="s">
        <v>55</v>
      </c>
      <c r="C18" s="50"/>
      <c r="D18" s="48">
        <f>E18+F18+G18+H18</f>
        <v>110338.58629</v>
      </c>
      <c r="E18" s="48">
        <v>0</v>
      </c>
      <c r="F18" s="48">
        <v>0</v>
      </c>
      <c r="G18" s="51">
        <v>59134.35081</v>
      </c>
      <c r="H18" s="48">
        <v>51204.23548</v>
      </c>
      <c r="I18" s="48">
        <f>J18+K18+L18+M18</f>
        <v>0</v>
      </c>
      <c r="J18" s="48">
        <v>0</v>
      </c>
      <c r="K18" s="48">
        <v>0</v>
      </c>
      <c r="L18" s="51">
        <v>0</v>
      </c>
      <c r="M18" s="48">
        <v>0</v>
      </c>
      <c r="N18" s="48">
        <f>O18+P18+Q18+R18</f>
        <v>0</v>
      </c>
      <c r="O18" s="48">
        <v>0</v>
      </c>
      <c r="P18" s="48">
        <v>0</v>
      </c>
      <c r="Q18" s="74">
        <v>0</v>
      </c>
      <c r="R18" s="48">
        <v>0</v>
      </c>
      <c r="S18" s="48">
        <f>T18+U18+V18+W18</f>
        <v>110338.58629</v>
      </c>
      <c r="T18" s="48">
        <f>E18+J18+O18</f>
        <v>0</v>
      </c>
      <c r="U18" s="48">
        <f>F18+K18+P18</f>
        <v>0</v>
      </c>
      <c r="V18" s="74">
        <f>G18+L18+Q18</f>
        <v>59134.35081</v>
      </c>
      <c r="W18" s="74">
        <f>H18+M18+Q18</f>
        <v>51204.23548</v>
      </c>
    </row>
    <row r="19" spans="1:23" ht="32.25" customHeight="1">
      <c r="A19" s="48" t="s">
        <v>148</v>
      </c>
      <c r="B19" s="52" t="s">
        <v>149</v>
      </c>
      <c r="C19" s="50" t="s">
        <v>19</v>
      </c>
      <c r="D19" s="48">
        <f>G19+H19</f>
        <v>0</v>
      </c>
      <c r="E19" s="48"/>
      <c r="F19" s="48"/>
      <c r="G19" s="51">
        <v>0</v>
      </c>
      <c r="H19" s="48">
        <v>0</v>
      </c>
      <c r="I19" s="48">
        <f>L19+M19</f>
        <v>8909.2</v>
      </c>
      <c r="J19" s="48"/>
      <c r="K19" s="48"/>
      <c r="L19" s="51">
        <v>4488.6</v>
      </c>
      <c r="M19" s="48">
        <v>4420.6</v>
      </c>
      <c r="N19" s="48">
        <v>0</v>
      </c>
      <c r="O19" s="48"/>
      <c r="P19" s="48"/>
      <c r="Q19" s="74">
        <v>0</v>
      </c>
      <c r="R19" s="48">
        <v>0</v>
      </c>
      <c r="S19" s="48">
        <f>D19+I19+N19</f>
        <v>8909.2</v>
      </c>
      <c r="T19" s="48"/>
      <c r="U19" s="48"/>
      <c r="V19" s="74">
        <f>G19+L19+Q19</f>
        <v>4488.6</v>
      </c>
      <c r="W19" s="74">
        <f>H19+M19+R19</f>
        <v>4420.6</v>
      </c>
    </row>
    <row r="20" spans="1:23" s="30" customFormat="1" ht="21.75" customHeight="1">
      <c r="A20" s="414" t="s">
        <v>36</v>
      </c>
      <c r="B20" s="414"/>
      <c r="C20" s="414"/>
      <c r="D20" s="53">
        <f>D11+D12+D15+D19</f>
        <v>700565.1540500001</v>
      </c>
      <c r="E20" s="53">
        <f aca="true" t="shared" si="2" ref="E20:U20">E11+E12+E15</f>
        <v>0</v>
      </c>
      <c r="F20" s="53">
        <f t="shared" si="2"/>
        <v>0</v>
      </c>
      <c r="G20" s="54">
        <f>G11+G12+G15+G19</f>
        <v>329518.24452</v>
      </c>
      <c r="H20" s="53">
        <f>H11+H12+H15+H19</f>
        <v>371046.90952999995</v>
      </c>
      <c r="I20" s="53">
        <f>I11+I12+I15+I19</f>
        <v>3158376.18491</v>
      </c>
      <c r="J20" s="53">
        <f t="shared" si="2"/>
        <v>0</v>
      </c>
      <c r="K20" s="53">
        <f t="shared" si="2"/>
        <v>0</v>
      </c>
      <c r="L20" s="54">
        <f>L11+L12+L15+L19</f>
        <v>1475890.47744</v>
      </c>
      <c r="M20" s="53">
        <f>M11+M12+M15+M19</f>
        <v>1682485.70747</v>
      </c>
      <c r="N20" s="53">
        <f>N11+N12+N15+N19</f>
        <v>0</v>
      </c>
      <c r="O20" s="53">
        <f t="shared" si="2"/>
        <v>0</v>
      </c>
      <c r="P20" s="53">
        <f t="shared" si="2"/>
        <v>0</v>
      </c>
      <c r="Q20" s="75">
        <f>Q11+Q12+Q15+Q19</f>
        <v>0</v>
      </c>
      <c r="R20" s="53">
        <f>R11+R12+R15+R19</f>
        <v>0</v>
      </c>
      <c r="S20" s="53">
        <f>S11+S12+S15+S19</f>
        <v>3858941.3389600003</v>
      </c>
      <c r="T20" s="53">
        <f t="shared" si="2"/>
        <v>0</v>
      </c>
      <c r="U20" s="53">
        <f t="shared" si="2"/>
        <v>0</v>
      </c>
      <c r="V20" s="75">
        <f>V11+V12+V15+V19</f>
        <v>1805408.72196</v>
      </c>
      <c r="W20" s="75">
        <f>W11+W12+W15+W19</f>
        <v>2053532.617</v>
      </c>
    </row>
    <row r="21" spans="1:23" ht="15">
      <c r="A21" s="415" t="s">
        <v>37</v>
      </c>
      <c r="B21" s="415"/>
      <c r="C21" s="415"/>
      <c r="D21" s="415"/>
      <c r="E21" s="415"/>
      <c r="F21" s="415"/>
      <c r="G21" s="415"/>
      <c r="H21" s="415"/>
      <c r="I21" s="415"/>
      <c r="J21" s="415"/>
      <c r="K21" s="55"/>
      <c r="L21" s="55"/>
      <c r="M21" s="55"/>
      <c r="N21" s="62"/>
      <c r="O21" s="62"/>
      <c r="P21" s="62"/>
      <c r="Q21" s="76"/>
      <c r="R21" s="62"/>
      <c r="S21" s="62"/>
      <c r="T21" s="62"/>
      <c r="U21" s="62"/>
      <c r="V21" s="76"/>
      <c r="W21" s="76"/>
    </row>
    <row r="22" spans="1:23" ht="12.75" customHeight="1">
      <c r="A22" s="419" t="s">
        <v>38</v>
      </c>
      <c r="B22" s="49" t="s">
        <v>39</v>
      </c>
      <c r="C22" s="50" t="s">
        <v>19</v>
      </c>
      <c r="D22" s="48">
        <f>E22+F22+G22+H22</f>
        <v>26956.11203</v>
      </c>
      <c r="E22" s="48">
        <v>0</v>
      </c>
      <c r="F22" s="48">
        <v>0</v>
      </c>
      <c r="G22" s="51">
        <v>12349.62483</v>
      </c>
      <c r="H22" s="48">
        <v>14606.4872</v>
      </c>
      <c r="I22" s="48">
        <f>J22+K22+L22+M22</f>
        <v>6973.67697</v>
      </c>
      <c r="J22" s="48">
        <v>0</v>
      </c>
      <c r="K22" s="48">
        <v>0</v>
      </c>
      <c r="L22" s="51">
        <v>2810.98444</v>
      </c>
      <c r="M22" s="48">
        <v>4162.69253</v>
      </c>
      <c r="N22" s="48">
        <f>O22+P22+Q22+R22</f>
        <v>0</v>
      </c>
      <c r="O22" s="48">
        <v>0</v>
      </c>
      <c r="P22" s="48">
        <v>0</v>
      </c>
      <c r="Q22" s="74">
        <v>0</v>
      </c>
      <c r="R22" s="48">
        <v>0</v>
      </c>
      <c r="S22" s="48">
        <f>T22+U22+V22+W22</f>
        <v>33929.789000000004</v>
      </c>
      <c r="T22" s="48">
        <f aca="true" t="shared" si="3" ref="T22:W25">E22+J22+O22</f>
        <v>0</v>
      </c>
      <c r="U22" s="48">
        <f t="shared" si="3"/>
        <v>0</v>
      </c>
      <c r="V22" s="74">
        <f>G22+L22+Q22</f>
        <v>15160.60927</v>
      </c>
      <c r="W22" s="74">
        <f t="shared" si="3"/>
        <v>18769.17973</v>
      </c>
    </row>
    <row r="23" spans="1:23" ht="20.25" customHeight="1">
      <c r="A23" s="419"/>
      <c r="B23" s="49" t="s">
        <v>40</v>
      </c>
      <c r="C23" s="50" t="s">
        <v>19</v>
      </c>
      <c r="D23" s="48">
        <f>E23+F23+G23+H23</f>
        <v>319.2368</v>
      </c>
      <c r="E23" s="48">
        <v>0</v>
      </c>
      <c r="F23" s="48">
        <v>0</v>
      </c>
      <c r="G23" s="51">
        <v>319.2368</v>
      </c>
      <c r="H23" s="48">
        <v>0</v>
      </c>
      <c r="I23" s="48">
        <f>J23+K23+L23+M23</f>
        <v>0</v>
      </c>
      <c r="J23" s="48">
        <v>0</v>
      </c>
      <c r="K23" s="48">
        <v>0</v>
      </c>
      <c r="L23" s="51">
        <v>0</v>
      </c>
      <c r="M23" s="48">
        <v>0</v>
      </c>
      <c r="N23" s="48">
        <f>O23+P23+Q23+R23</f>
        <v>0</v>
      </c>
      <c r="O23" s="48">
        <v>0</v>
      </c>
      <c r="P23" s="48">
        <v>0</v>
      </c>
      <c r="Q23" s="74">
        <v>0</v>
      </c>
      <c r="R23" s="48">
        <v>0</v>
      </c>
      <c r="S23" s="48">
        <f>T23+U23+V23+W23</f>
        <v>319.2368</v>
      </c>
      <c r="T23" s="48">
        <f t="shared" si="3"/>
        <v>0</v>
      </c>
      <c r="U23" s="48">
        <f t="shared" si="3"/>
        <v>0</v>
      </c>
      <c r="V23" s="74">
        <f>G23+L23+Q23</f>
        <v>319.2368</v>
      </c>
      <c r="W23" s="74">
        <f t="shared" si="3"/>
        <v>0</v>
      </c>
    </row>
    <row r="24" spans="1:23" ht="19.5" customHeight="1">
      <c r="A24" s="56" t="s">
        <v>41</v>
      </c>
      <c r="B24" s="49" t="s">
        <v>42</v>
      </c>
      <c r="C24" s="50" t="s">
        <v>56</v>
      </c>
      <c r="D24" s="48">
        <f>E24+F24+G24+H24</f>
        <v>10051.041229999999</v>
      </c>
      <c r="E24" s="48">
        <v>0</v>
      </c>
      <c r="F24" s="48">
        <v>0</v>
      </c>
      <c r="G24" s="51">
        <v>4579.23624</v>
      </c>
      <c r="H24" s="48">
        <v>5471.80499</v>
      </c>
      <c r="I24" s="48">
        <f>J24+K24+L24+M24</f>
        <v>693.14236</v>
      </c>
      <c r="J24" s="48">
        <v>0</v>
      </c>
      <c r="K24" s="48">
        <v>0</v>
      </c>
      <c r="L24" s="51">
        <v>693.14236</v>
      </c>
      <c r="M24" s="48">
        <v>0</v>
      </c>
      <c r="N24" s="48">
        <f>O24+P24+Q24+R24</f>
        <v>0</v>
      </c>
      <c r="O24" s="48">
        <v>0</v>
      </c>
      <c r="P24" s="48">
        <v>0</v>
      </c>
      <c r="Q24" s="74">
        <v>0</v>
      </c>
      <c r="R24" s="48">
        <v>0</v>
      </c>
      <c r="S24" s="48">
        <f>T24+U24+V24+W24</f>
        <v>10744.18359</v>
      </c>
      <c r="T24" s="48">
        <f t="shared" si="3"/>
        <v>0</v>
      </c>
      <c r="U24" s="48">
        <f t="shared" si="3"/>
        <v>0</v>
      </c>
      <c r="V24" s="74">
        <f>G24+L24+Q24</f>
        <v>5272.3786</v>
      </c>
      <c r="W24" s="74">
        <f t="shared" si="3"/>
        <v>5471.80499</v>
      </c>
    </row>
    <row r="25" spans="1:23" ht="12.75" customHeight="1" hidden="1">
      <c r="A25" s="56" t="s">
        <v>57</v>
      </c>
      <c r="B25" s="49" t="s">
        <v>58</v>
      </c>
      <c r="C25" s="50" t="s">
        <v>59</v>
      </c>
      <c r="D25" s="48">
        <f>E25+F25+G25+H25</f>
        <v>0</v>
      </c>
      <c r="E25" s="48">
        <v>0</v>
      </c>
      <c r="F25" s="48">
        <v>0</v>
      </c>
      <c r="G25" s="51">
        <v>0</v>
      </c>
      <c r="H25" s="48">
        <v>0</v>
      </c>
      <c r="I25" s="48">
        <f>J25+K25+L25+M25</f>
        <v>0</v>
      </c>
      <c r="J25" s="48">
        <v>0</v>
      </c>
      <c r="K25" s="48">
        <v>0</v>
      </c>
      <c r="L25" s="51">
        <v>0</v>
      </c>
      <c r="M25" s="48">
        <v>0</v>
      </c>
      <c r="N25" s="48">
        <f>O25+P25+Q25+R25</f>
        <v>0</v>
      </c>
      <c r="O25" s="48">
        <v>0</v>
      </c>
      <c r="P25" s="48">
        <v>0</v>
      </c>
      <c r="Q25" s="74">
        <v>0</v>
      </c>
      <c r="R25" s="48">
        <v>0</v>
      </c>
      <c r="S25" s="48">
        <f>T25+U25+V25+W25</f>
        <v>0</v>
      </c>
      <c r="T25" s="48">
        <f t="shared" si="3"/>
        <v>0</v>
      </c>
      <c r="U25" s="48">
        <f t="shared" si="3"/>
        <v>0</v>
      </c>
      <c r="V25" s="74">
        <f t="shared" si="3"/>
        <v>0</v>
      </c>
      <c r="W25" s="74">
        <f t="shared" si="3"/>
        <v>0</v>
      </c>
    </row>
    <row r="26" spans="1:23" ht="24.75" customHeight="1">
      <c r="A26" s="416" t="s">
        <v>36</v>
      </c>
      <c r="B26" s="416"/>
      <c r="C26" s="416"/>
      <c r="D26" s="53">
        <f aca="true" t="shared" si="4" ref="D26:M26">D22+D24+D25</f>
        <v>37007.15326</v>
      </c>
      <c r="E26" s="53">
        <f t="shared" si="4"/>
        <v>0</v>
      </c>
      <c r="F26" s="53">
        <f t="shared" si="4"/>
        <v>0</v>
      </c>
      <c r="G26" s="54">
        <f>G22+G24</f>
        <v>16928.86107</v>
      </c>
      <c r="H26" s="54">
        <f>H22+H24</f>
        <v>20078.29219</v>
      </c>
      <c r="I26" s="53">
        <f t="shared" si="4"/>
        <v>7666.81933</v>
      </c>
      <c r="J26" s="53">
        <f t="shared" si="4"/>
        <v>0</v>
      </c>
      <c r="K26" s="53">
        <f t="shared" si="4"/>
        <v>0</v>
      </c>
      <c r="L26" s="54">
        <f t="shared" si="4"/>
        <v>3504.1268</v>
      </c>
      <c r="M26" s="53">
        <f t="shared" si="4"/>
        <v>4162.69253</v>
      </c>
      <c r="N26" s="53">
        <f>N22+N23+N24+N25</f>
        <v>0</v>
      </c>
      <c r="O26" s="53">
        <f>O22+O23+O24+O25</f>
        <v>0</v>
      </c>
      <c r="P26" s="53">
        <f>P22+P23+P24+P25</f>
        <v>0</v>
      </c>
      <c r="Q26" s="75">
        <f>Q22+Q23+Q24+Q25</f>
        <v>0</v>
      </c>
      <c r="R26" s="53">
        <f>R22+R23+R24+R25</f>
        <v>0</v>
      </c>
      <c r="S26" s="53">
        <f>S22+S24+S25</f>
        <v>44673.972590000005</v>
      </c>
      <c r="T26" s="53">
        <f>T22+T24+T25</f>
        <v>0</v>
      </c>
      <c r="U26" s="53">
        <f>U22+U24+U25</f>
        <v>0</v>
      </c>
      <c r="V26" s="75">
        <f>V22+V24+V25</f>
        <v>20432.98787</v>
      </c>
      <c r="W26" s="75">
        <f>W22+W24+W25</f>
        <v>24240.98472</v>
      </c>
    </row>
    <row r="27" spans="1:23" ht="15">
      <c r="A27" s="415" t="s">
        <v>60</v>
      </c>
      <c r="B27" s="415"/>
      <c r="C27" s="415"/>
      <c r="D27" s="415"/>
      <c r="E27" s="415"/>
      <c r="F27" s="415"/>
      <c r="G27" s="415"/>
      <c r="H27" s="415"/>
      <c r="I27" s="415"/>
      <c r="J27" s="415"/>
      <c r="K27" s="55"/>
      <c r="L27" s="55"/>
      <c r="M27" s="55"/>
      <c r="N27" s="62"/>
      <c r="O27" s="62"/>
      <c r="P27" s="62"/>
      <c r="Q27" s="76"/>
      <c r="R27" s="62"/>
      <c r="S27" s="62"/>
      <c r="T27" s="62"/>
      <c r="U27" s="62"/>
      <c r="V27" s="76"/>
      <c r="W27" s="76"/>
    </row>
    <row r="28" spans="1:23" ht="23.25" customHeight="1">
      <c r="A28" s="48" t="s">
        <v>69</v>
      </c>
      <c r="B28" s="57" t="s">
        <v>70</v>
      </c>
      <c r="C28" s="50" t="s">
        <v>120</v>
      </c>
      <c r="D28" s="48">
        <f>E28+F28+G28+H28</f>
        <v>999.326</v>
      </c>
      <c r="E28" s="48">
        <v>0</v>
      </c>
      <c r="F28" s="48">
        <v>0</v>
      </c>
      <c r="G28" s="51">
        <v>999.326</v>
      </c>
      <c r="H28" s="48">
        <v>0</v>
      </c>
      <c r="I28" s="48">
        <f>J28+K28+L28+M28</f>
        <v>0</v>
      </c>
      <c r="J28" s="48">
        <v>0</v>
      </c>
      <c r="K28" s="48">
        <v>0</v>
      </c>
      <c r="L28" s="51">
        <v>0</v>
      </c>
      <c r="M28" s="48">
        <v>0</v>
      </c>
      <c r="N28" s="48">
        <f>O28+P28+Q28+R28</f>
        <v>0</v>
      </c>
      <c r="O28" s="48">
        <v>0</v>
      </c>
      <c r="P28" s="48">
        <v>0</v>
      </c>
      <c r="Q28" s="74">
        <v>0</v>
      </c>
      <c r="R28" s="48">
        <v>0</v>
      </c>
      <c r="S28" s="48">
        <f>D28+I28+N28</f>
        <v>999.326</v>
      </c>
      <c r="T28" s="48">
        <f aca="true" t="shared" si="5" ref="S28:T31">E28+J28+O28</f>
        <v>0</v>
      </c>
      <c r="U28" s="48">
        <f>F28+K28++P28</f>
        <v>0</v>
      </c>
      <c r="V28" s="74">
        <f>G28+L28+Q28</f>
        <v>999.326</v>
      </c>
      <c r="W28" s="74">
        <f>H28+M28+R28</f>
        <v>0</v>
      </c>
    </row>
    <row r="29" spans="1:23" ht="16.5" customHeight="1">
      <c r="A29" s="48" t="s">
        <v>72</v>
      </c>
      <c r="B29" s="57" t="s">
        <v>73</v>
      </c>
      <c r="C29" s="58" t="s">
        <v>121</v>
      </c>
      <c r="D29" s="48">
        <v>0</v>
      </c>
      <c r="E29" s="48">
        <v>0</v>
      </c>
      <c r="F29" s="48">
        <v>0</v>
      </c>
      <c r="G29" s="51">
        <v>0</v>
      </c>
      <c r="H29" s="48">
        <v>0</v>
      </c>
      <c r="I29" s="48">
        <f>J29+K29+M29</f>
        <v>0</v>
      </c>
      <c r="J29" s="48">
        <v>0</v>
      </c>
      <c r="K29" s="48">
        <v>0</v>
      </c>
      <c r="L29" s="51">
        <v>0</v>
      </c>
      <c r="M29" s="48">
        <v>0</v>
      </c>
      <c r="N29" s="48">
        <f>O29+P29+Q29+R29</f>
        <v>0</v>
      </c>
      <c r="O29" s="48">
        <v>0</v>
      </c>
      <c r="P29" s="48">
        <v>0</v>
      </c>
      <c r="Q29" s="74">
        <v>0</v>
      </c>
      <c r="R29" s="48">
        <v>0</v>
      </c>
      <c r="S29" s="48">
        <f t="shared" si="5"/>
        <v>0</v>
      </c>
      <c r="T29" s="48">
        <f t="shared" si="5"/>
        <v>0</v>
      </c>
      <c r="U29" s="48">
        <f>F29+K29++P29</f>
        <v>0</v>
      </c>
      <c r="V29" s="74">
        <f aca="true" t="shared" si="6" ref="V29:V48">G29+L29+Q29</f>
        <v>0</v>
      </c>
      <c r="W29" s="74">
        <f>H29+M29+R29</f>
        <v>0</v>
      </c>
    </row>
    <row r="30" spans="1:23" ht="24" customHeight="1">
      <c r="A30" s="48" t="s">
        <v>75</v>
      </c>
      <c r="B30" s="57" t="s">
        <v>76</v>
      </c>
      <c r="C30" s="58" t="s">
        <v>77</v>
      </c>
      <c r="D30" s="48">
        <f aca="true" t="shared" si="7" ref="D30:D46">E30+F30+G30+H30</f>
        <v>0</v>
      </c>
      <c r="E30" s="48">
        <v>0</v>
      </c>
      <c r="F30" s="48">
        <v>0</v>
      </c>
      <c r="G30" s="51">
        <v>0</v>
      </c>
      <c r="H30" s="48">
        <v>0</v>
      </c>
      <c r="I30" s="48">
        <f>J30+K30+M30</f>
        <v>0</v>
      </c>
      <c r="J30" s="48">
        <v>0</v>
      </c>
      <c r="K30" s="48">
        <v>0</v>
      </c>
      <c r="L30" s="51">
        <v>0</v>
      </c>
      <c r="M30" s="48">
        <v>0</v>
      </c>
      <c r="N30" s="48">
        <f>O30+P30+Q30+R30</f>
        <v>0</v>
      </c>
      <c r="O30" s="48">
        <v>0</v>
      </c>
      <c r="P30" s="48">
        <v>0</v>
      </c>
      <c r="Q30" s="74">
        <v>0</v>
      </c>
      <c r="R30" s="48">
        <v>0</v>
      </c>
      <c r="S30" s="48">
        <f t="shared" si="5"/>
        <v>0</v>
      </c>
      <c r="T30" s="48">
        <f t="shared" si="5"/>
        <v>0</v>
      </c>
      <c r="U30" s="48">
        <f>F30+K30++P30</f>
        <v>0</v>
      </c>
      <c r="V30" s="74">
        <f t="shared" si="6"/>
        <v>0</v>
      </c>
      <c r="W30" s="74">
        <f>H30+M30+R30</f>
        <v>0</v>
      </c>
    </row>
    <row r="31" spans="1:23" ht="9" customHeight="1">
      <c r="A31" s="418" t="s">
        <v>122</v>
      </c>
      <c r="B31" s="57" t="s">
        <v>79</v>
      </c>
      <c r="C31" s="58" t="s">
        <v>14</v>
      </c>
      <c r="D31" s="48">
        <f t="shared" si="7"/>
        <v>0</v>
      </c>
      <c r="E31" s="48">
        <v>0</v>
      </c>
      <c r="F31" s="48">
        <v>0</v>
      </c>
      <c r="G31" s="51">
        <v>0</v>
      </c>
      <c r="H31" s="48">
        <v>0</v>
      </c>
      <c r="I31" s="48">
        <f>J31+K31+M31</f>
        <v>0</v>
      </c>
      <c r="J31" s="48">
        <v>0</v>
      </c>
      <c r="K31" s="48">
        <v>0</v>
      </c>
      <c r="L31" s="51">
        <v>0</v>
      </c>
      <c r="M31" s="48">
        <v>0</v>
      </c>
      <c r="N31" s="48">
        <f>O31+P31+Q31+R31</f>
        <v>0</v>
      </c>
      <c r="O31" s="48">
        <v>0</v>
      </c>
      <c r="P31" s="48">
        <v>0</v>
      </c>
      <c r="Q31" s="74">
        <v>0</v>
      </c>
      <c r="R31" s="48">
        <v>0</v>
      </c>
      <c r="S31" s="48">
        <f t="shared" si="5"/>
        <v>0</v>
      </c>
      <c r="T31" s="48">
        <f t="shared" si="5"/>
        <v>0</v>
      </c>
      <c r="U31" s="48">
        <f>F31+K31++P31</f>
        <v>0</v>
      </c>
      <c r="V31" s="74">
        <f t="shared" si="6"/>
        <v>0</v>
      </c>
      <c r="W31" s="74">
        <f>H31+M31+R31</f>
        <v>0</v>
      </c>
    </row>
    <row r="32" spans="1:23" ht="9" customHeight="1">
      <c r="A32" s="418"/>
      <c r="B32" s="59" t="s">
        <v>15</v>
      </c>
      <c r="C32" s="60"/>
      <c r="D32" s="48"/>
      <c r="E32" s="48">
        <v>0</v>
      </c>
      <c r="F32" s="48">
        <v>0</v>
      </c>
      <c r="G32" s="61"/>
      <c r="H32" s="62"/>
      <c r="I32" s="62"/>
      <c r="J32" s="48">
        <v>0</v>
      </c>
      <c r="K32" s="48">
        <v>0</v>
      </c>
      <c r="L32" s="61"/>
      <c r="M32" s="62"/>
      <c r="N32" s="62"/>
      <c r="O32" s="62"/>
      <c r="P32" s="62"/>
      <c r="Q32" s="76"/>
      <c r="R32" s="62"/>
      <c r="S32" s="62"/>
      <c r="T32" s="62"/>
      <c r="U32" s="62"/>
      <c r="V32" s="74">
        <f t="shared" si="6"/>
        <v>0</v>
      </c>
      <c r="W32" s="76"/>
    </row>
    <row r="33" spans="1:23" ht="2.25" customHeight="1">
      <c r="A33" s="418"/>
      <c r="B33" s="60" t="e">
        <f>-B32</f>
        <v>#VALUE!</v>
      </c>
      <c r="C33" s="60"/>
      <c r="D33" s="48">
        <f t="shared" si="7"/>
        <v>0</v>
      </c>
      <c r="E33" s="48">
        <v>0</v>
      </c>
      <c r="F33" s="48">
        <v>0</v>
      </c>
      <c r="G33" s="61"/>
      <c r="H33" s="62"/>
      <c r="I33" s="62"/>
      <c r="J33" s="48">
        <v>0</v>
      </c>
      <c r="K33" s="48">
        <v>0</v>
      </c>
      <c r="L33" s="61"/>
      <c r="M33" s="62"/>
      <c r="N33" s="62"/>
      <c r="O33" s="62"/>
      <c r="P33" s="62"/>
      <c r="Q33" s="76"/>
      <c r="R33" s="62"/>
      <c r="S33" s="62"/>
      <c r="T33" s="62"/>
      <c r="U33" s="62"/>
      <c r="V33" s="74">
        <f t="shared" si="6"/>
        <v>0</v>
      </c>
      <c r="W33" s="76"/>
    </row>
    <row r="34" spans="1:23" ht="2.25" customHeight="1">
      <c r="A34" s="418"/>
      <c r="B34" s="60" t="s">
        <v>123</v>
      </c>
      <c r="C34" s="60"/>
      <c r="D34" s="48">
        <f t="shared" si="7"/>
        <v>0</v>
      </c>
      <c r="E34" s="48">
        <v>0</v>
      </c>
      <c r="F34" s="48">
        <v>0</v>
      </c>
      <c r="G34" s="61"/>
      <c r="H34" s="62"/>
      <c r="I34" s="62"/>
      <c r="J34" s="48">
        <v>0</v>
      </c>
      <c r="K34" s="48">
        <v>0</v>
      </c>
      <c r="L34" s="61"/>
      <c r="M34" s="62"/>
      <c r="N34" s="62"/>
      <c r="O34" s="62"/>
      <c r="P34" s="62"/>
      <c r="Q34" s="76"/>
      <c r="R34" s="62"/>
      <c r="S34" s="62"/>
      <c r="T34" s="62"/>
      <c r="U34" s="62"/>
      <c r="V34" s="74">
        <f t="shared" si="6"/>
        <v>0</v>
      </c>
      <c r="W34" s="76"/>
    </row>
    <row r="35" spans="1:23" ht="9" customHeight="1">
      <c r="A35" s="418" t="s">
        <v>80</v>
      </c>
      <c r="B35" s="57" t="s">
        <v>124</v>
      </c>
      <c r="C35" s="60"/>
      <c r="D35" s="48">
        <f t="shared" si="7"/>
        <v>0</v>
      </c>
      <c r="E35" s="48">
        <v>0</v>
      </c>
      <c r="F35" s="48">
        <v>0</v>
      </c>
      <c r="G35" s="51">
        <v>0</v>
      </c>
      <c r="H35" s="48">
        <v>0</v>
      </c>
      <c r="I35" s="48">
        <f>J35+K35+L35+M35</f>
        <v>0</v>
      </c>
      <c r="J35" s="48">
        <v>0</v>
      </c>
      <c r="K35" s="48">
        <v>0</v>
      </c>
      <c r="L35" s="51">
        <v>0</v>
      </c>
      <c r="M35" s="48">
        <v>0</v>
      </c>
      <c r="N35" s="48">
        <f>O35+P35+Q35+R35</f>
        <v>0</v>
      </c>
      <c r="O35" s="48">
        <v>0</v>
      </c>
      <c r="P35" s="48">
        <v>0</v>
      </c>
      <c r="Q35" s="74">
        <v>0</v>
      </c>
      <c r="R35" s="48">
        <v>0</v>
      </c>
      <c r="S35" s="48">
        <f aca="true" t="shared" si="8" ref="S35:S46">D35+I35+N35</f>
        <v>0</v>
      </c>
      <c r="T35" s="48">
        <f aca="true" t="shared" si="9" ref="T35:T46">E35+J35+O35</f>
        <v>0</v>
      </c>
      <c r="U35" s="48">
        <f aca="true" t="shared" si="10" ref="U35:U46">F35+K35+P35</f>
        <v>0</v>
      </c>
      <c r="V35" s="74">
        <f t="shared" si="6"/>
        <v>0</v>
      </c>
      <c r="W35" s="74">
        <f>H35+M35+R35</f>
        <v>0</v>
      </c>
    </row>
    <row r="36" spans="1:23" ht="9" customHeight="1">
      <c r="A36" s="418"/>
      <c r="B36" s="57" t="s">
        <v>82</v>
      </c>
      <c r="C36" s="58" t="s">
        <v>83</v>
      </c>
      <c r="D36" s="48">
        <f t="shared" si="7"/>
        <v>0</v>
      </c>
      <c r="E36" s="48">
        <v>0</v>
      </c>
      <c r="F36" s="48">
        <v>0</v>
      </c>
      <c r="G36" s="51">
        <v>0</v>
      </c>
      <c r="H36" s="48">
        <v>0</v>
      </c>
      <c r="I36" s="48">
        <f aca="true" t="shared" si="11" ref="I36:I47">J36+K36+L36+M36</f>
        <v>0</v>
      </c>
      <c r="J36" s="48">
        <v>0</v>
      </c>
      <c r="K36" s="48">
        <v>0</v>
      </c>
      <c r="L36" s="51">
        <v>0</v>
      </c>
      <c r="M36" s="48">
        <v>0</v>
      </c>
      <c r="N36" s="48">
        <f aca="true" t="shared" si="12" ref="N36:N47">O36+P36+Q36+R36</f>
        <v>0</v>
      </c>
      <c r="O36" s="48">
        <v>0</v>
      </c>
      <c r="P36" s="48">
        <v>0</v>
      </c>
      <c r="Q36" s="74">
        <v>0</v>
      </c>
      <c r="R36" s="48">
        <v>0</v>
      </c>
      <c r="S36" s="48">
        <f t="shared" si="8"/>
        <v>0</v>
      </c>
      <c r="T36" s="48">
        <f t="shared" si="9"/>
        <v>0</v>
      </c>
      <c r="U36" s="48">
        <f t="shared" si="10"/>
        <v>0</v>
      </c>
      <c r="V36" s="74">
        <f t="shared" si="6"/>
        <v>0</v>
      </c>
      <c r="W36" s="74">
        <f aca="true" t="shared" si="13" ref="W36:W46">H36+M36+R36</f>
        <v>0</v>
      </c>
    </row>
    <row r="37" spans="1:23" ht="9" customHeight="1">
      <c r="A37" s="418"/>
      <c r="B37" s="57" t="s">
        <v>125</v>
      </c>
      <c r="C37" s="58" t="s">
        <v>126</v>
      </c>
      <c r="D37" s="48"/>
      <c r="E37" s="48">
        <v>0</v>
      </c>
      <c r="F37" s="48">
        <v>0</v>
      </c>
      <c r="G37" s="51"/>
      <c r="H37" s="48"/>
      <c r="I37" s="48"/>
      <c r="J37" s="48">
        <v>0</v>
      </c>
      <c r="K37" s="48">
        <v>0</v>
      </c>
      <c r="L37" s="51"/>
      <c r="M37" s="48"/>
      <c r="N37" s="48"/>
      <c r="O37" s="48"/>
      <c r="P37" s="48"/>
      <c r="Q37" s="74"/>
      <c r="R37" s="48"/>
      <c r="S37" s="48"/>
      <c r="T37" s="48"/>
      <c r="U37" s="48"/>
      <c r="V37" s="74">
        <f t="shared" si="6"/>
        <v>0</v>
      </c>
      <c r="W37" s="74"/>
    </row>
    <row r="38" spans="1:23" ht="14.25" customHeight="1">
      <c r="A38" s="48" t="s">
        <v>90</v>
      </c>
      <c r="B38" s="63" t="s">
        <v>127</v>
      </c>
      <c r="C38" s="58" t="s">
        <v>128</v>
      </c>
      <c r="D38" s="48">
        <f>E38+F38+G38+H38</f>
        <v>668.63718</v>
      </c>
      <c r="E38" s="48">
        <v>0</v>
      </c>
      <c r="F38" s="48">
        <v>0</v>
      </c>
      <c r="G38" s="51">
        <v>668.63718</v>
      </c>
      <c r="H38" s="48">
        <v>0</v>
      </c>
      <c r="I38" s="48">
        <f t="shared" si="11"/>
        <v>0</v>
      </c>
      <c r="J38" s="48">
        <v>0</v>
      </c>
      <c r="K38" s="48">
        <v>0</v>
      </c>
      <c r="L38" s="51">
        <v>0</v>
      </c>
      <c r="M38" s="48">
        <v>0</v>
      </c>
      <c r="N38" s="48">
        <f t="shared" si="12"/>
        <v>0</v>
      </c>
      <c r="O38" s="48">
        <v>0</v>
      </c>
      <c r="P38" s="48">
        <v>0</v>
      </c>
      <c r="Q38" s="74">
        <v>0</v>
      </c>
      <c r="R38" s="48">
        <v>0</v>
      </c>
      <c r="S38" s="48">
        <f t="shared" si="8"/>
        <v>668.63718</v>
      </c>
      <c r="T38" s="48">
        <f t="shared" si="9"/>
        <v>0</v>
      </c>
      <c r="U38" s="48">
        <f t="shared" si="10"/>
        <v>0</v>
      </c>
      <c r="V38" s="74">
        <f t="shared" si="6"/>
        <v>668.63718</v>
      </c>
      <c r="W38" s="74">
        <f t="shared" si="13"/>
        <v>0</v>
      </c>
    </row>
    <row r="39" spans="1:23" ht="9" customHeight="1">
      <c r="A39" s="48" t="s">
        <v>93</v>
      </c>
      <c r="B39" s="57" t="s">
        <v>129</v>
      </c>
      <c r="C39" s="58" t="s">
        <v>130</v>
      </c>
      <c r="D39" s="48">
        <f t="shared" si="7"/>
        <v>0</v>
      </c>
      <c r="E39" s="48">
        <v>0</v>
      </c>
      <c r="F39" s="48">
        <v>0</v>
      </c>
      <c r="G39" s="51">
        <v>0</v>
      </c>
      <c r="H39" s="48">
        <v>0</v>
      </c>
      <c r="I39" s="48">
        <f t="shared" si="11"/>
        <v>0</v>
      </c>
      <c r="J39" s="48">
        <v>0</v>
      </c>
      <c r="K39" s="48">
        <v>0</v>
      </c>
      <c r="L39" s="51">
        <v>0</v>
      </c>
      <c r="M39" s="48">
        <v>0</v>
      </c>
      <c r="N39" s="48">
        <f t="shared" si="12"/>
        <v>0</v>
      </c>
      <c r="O39" s="48">
        <v>0</v>
      </c>
      <c r="P39" s="48">
        <v>0</v>
      </c>
      <c r="Q39" s="74">
        <v>0</v>
      </c>
      <c r="R39" s="48">
        <v>0</v>
      </c>
      <c r="S39" s="48">
        <f t="shared" si="8"/>
        <v>0</v>
      </c>
      <c r="T39" s="48">
        <f t="shared" si="9"/>
        <v>0</v>
      </c>
      <c r="U39" s="48">
        <f t="shared" si="10"/>
        <v>0</v>
      </c>
      <c r="V39" s="74">
        <f t="shared" si="6"/>
        <v>0</v>
      </c>
      <c r="W39" s="74">
        <f t="shared" si="13"/>
        <v>0</v>
      </c>
    </row>
    <row r="40" spans="1:23" ht="23.25" customHeight="1">
      <c r="A40" s="64" t="s">
        <v>131</v>
      </c>
      <c r="B40" s="57" t="s">
        <v>132</v>
      </c>
      <c r="C40" s="65" t="s">
        <v>133</v>
      </c>
      <c r="D40" s="48">
        <f>SUM(E40,F40,G40,H40)</f>
        <v>390.712</v>
      </c>
      <c r="E40" s="48">
        <v>0</v>
      </c>
      <c r="F40" s="48">
        <v>0</v>
      </c>
      <c r="G40" s="51">
        <v>390.712</v>
      </c>
      <c r="H40" s="48">
        <v>0</v>
      </c>
      <c r="I40" s="48">
        <v>0</v>
      </c>
      <c r="J40" s="48">
        <v>0</v>
      </c>
      <c r="K40" s="48">
        <v>0</v>
      </c>
      <c r="L40" s="51">
        <v>0</v>
      </c>
      <c r="M40" s="48">
        <v>0</v>
      </c>
      <c r="N40" s="48">
        <v>0</v>
      </c>
      <c r="O40" s="48">
        <v>0</v>
      </c>
      <c r="P40" s="48">
        <v>0</v>
      </c>
      <c r="Q40" s="74">
        <v>0</v>
      </c>
      <c r="R40" s="48">
        <v>0</v>
      </c>
      <c r="S40" s="48">
        <f t="shared" si="8"/>
        <v>390.712</v>
      </c>
      <c r="T40" s="48">
        <v>0</v>
      </c>
      <c r="U40" s="48">
        <f>SUM(F40)</f>
        <v>0</v>
      </c>
      <c r="V40" s="74">
        <f t="shared" si="6"/>
        <v>390.712</v>
      </c>
      <c r="W40" s="74">
        <v>0</v>
      </c>
    </row>
    <row r="41" spans="1:23" ht="9" customHeight="1">
      <c r="A41" s="48" t="s">
        <v>102</v>
      </c>
      <c r="B41" s="57" t="s">
        <v>103</v>
      </c>
      <c r="C41" s="58" t="s">
        <v>134</v>
      </c>
      <c r="D41" s="48">
        <f t="shared" si="7"/>
        <v>0</v>
      </c>
      <c r="E41" s="48">
        <v>0</v>
      </c>
      <c r="F41" s="48">
        <v>0</v>
      </c>
      <c r="G41" s="51">
        <v>0</v>
      </c>
      <c r="H41" s="48">
        <v>0</v>
      </c>
      <c r="I41" s="48">
        <f t="shared" si="11"/>
        <v>0</v>
      </c>
      <c r="J41" s="48">
        <v>0</v>
      </c>
      <c r="K41" s="48">
        <v>0</v>
      </c>
      <c r="L41" s="51">
        <v>0</v>
      </c>
      <c r="M41" s="48">
        <v>0</v>
      </c>
      <c r="N41" s="48">
        <f t="shared" si="12"/>
        <v>0</v>
      </c>
      <c r="O41" s="48">
        <v>0</v>
      </c>
      <c r="P41" s="48">
        <v>0</v>
      </c>
      <c r="Q41" s="74">
        <v>0</v>
      </c>
      <c r="R41" s="48">
        <v>0</v>
      </c>
      <c r="S41" s="48">
        <f t="shared" si="8"/>
        <v>0</v>
      </c>
      <c r="T41" s="48">
        <f t="shared" si="9"/>
        <v>0</v>
      </c>
      <c r="U41" s="48">
        <f t="shared" si="10"/>
        <v>0</v>
      </c>
      <c r="V41" s="74">
        <f t="shared" si="6"/>
        <v>0</v>
      </c>
      <c r="W41" s="74">
        <f t="shared" si="13"/>
        <v>0</v>
      </c>
    </row>
    <row r="42" spans="1:23" ht="9" customHeight="1">
      <c r="A42" s="48" t="s">
        <v>105</v>
      </c>
      <c r="B42" s="57" t="s">
        <v>135</v>
      </c>
      <c r="C42" s="58" t="s">
        <v>136</v>
      </c>
      <c r="D42" s="48">
        <f t="shared" si="7"/>
        <v>0</v>
      </c>
      <c r="E42" s="48">
        <v>0</v>
      </c>
      <c r="F42" s="48">
        <v>0</v>
      </c>
      <c r="G42" s="51">
        <v>0</v>
      </c>
      <c r="H42" s="48">
        <v>0</v>
      </c>
      <c r="I42" s="48">
        <f t="shared" si="11"/>
        <v>0</v>
      </c>
      <c r="J42" s="48">
        <v>0</v>
      </c>
      <c r="K42" s="48">
        <v>0</v>
      </c>
      <c r="L42" s="51">
        <v>0</v>
      </c>
      <c r="M42" s="48">
        <v>0</v>
      </c>
      <c r="N42" s="48">
        <f t="shared" si="12"/>
        <v>0</v>
      </c>
      <c r="O42" s="48">
        <v>0</v>
      </c>
      <c r="P42" s="48">
        <v>0</v>
      </c>
      <c r="Q42" s="74">
        <v>0</v>
      </c>
      <c r="R42" s="48">
        <v>0</v>
      </c>
      <c r="S42" s="48">
        <f t="shared" si="8"/>
        <v>0</v>
      </c>
      <c r="T42" s="48">
        <f t="shared" si="9"/>
        <v>0</v>
      </c>
      <c r="U42" s="48">
        <f t="shared" si="10"/>
        <v>0</v>
      </c>
      <c r="V42" s="74">
        <f t="shared" si="6"/>
        <v>0</v>
      </c>
      <c r="W42" s="74">
        <f t="shared" si="13"/>
        <v>0</v>
      </c>
    </row>
    <row r="43" spans="1:23" ht="9" customHeight="1">
      <c r="A43" s="48" t="s">
        <v>108</v>
      </c>
      <c r="B43" s="57" t="s">
        <v>137</v>
      </c>
      <c r="C43" s="58" t="s">
        <v>138</v>
      </c>
      <c r="D43" s="48">
        <f t="shared" si="7"/>
        <v>0</v>
      </c>
      <c r="E43" s="48">
        <v>0</v>
      </c>
      <c r="F43" s="48">
        <v>0</v>
      </c>
      <c r="G43" s="51">
        <v>0</v>
      </c>
      <c r="H43" s="48">
        <v>0</v>
      </c>
      <c r="I43" s="48">
        <f t="shared" si="11"/>
        <v>0</v>
      </c>
      <c r="J43" s="48">
        <v>0</v>
      </c>
      <c r="K43" s="48">
        <v>0</v>
      </c>
      <c r="L43" s="51">
        <v>0</v>
      </c>
      <c r="M43" s="48">
        <v>0</v>
      </c>
      <c r="N43" s="48">
        <f t="shared" si="12"/>
        <v>0</v>
      </c>
      <c r="O43" s="48">
        <v>0</v>
      </c>
      <c r="P43" s="48">
        <v>0</v>
      </c>
      <c r="Q43" s="74">
        <v>0</v>
      </c>
      <c r="R43" s="48">
        <v>0</v>
      </c>
      <c r="S43" s="48">
        <f t="shared" si="8"/>
        <v>0</v>
      </c>
      <c r="T43" s="48">
        <f t="shared" si="9"/>
        <v>0</v>
      </c>
      <c r="U43" s="48">
        <f t="shared" si="10"/>
        <v>0</v>
      </c>
      <c r="V43" s="74">
        <f t="shared" si="6"/>
        <v>0</v>
      </c>
      <c r="W43" s="74">
        <f t="shared" si="13"/>
        <v>0</v>
      </c>
    </row>
    <row r="44" spans="1:23" ht="9" customHeight="1">
      <c r="A44" s="48" t="s">
        <v>110</v>
      </c>
      <c r="B44" s="57" t="s">
        <v>111</v>
      </c>
      <c r="C44" s="58" t="s">
        <v>139</v>
      </c>
      <c r="D44" s="48">
        <f t="shared" si="7"/>
        <v>0</v>
      </c>
      <c r="E44" s="48">
        <v>0</v>
      </c>
      <c r="F44" s="48">
        <v>0</v>
      </c>
      <c r="G44" s="51">
        <v>0</v>
      </c>
      <c r="H44" s="48">
        <v>0</v>
      </c>
      <c r="I44" s="48">
        <f t="shared" si="11"/>
        <v>0</v>
      </c>
      <c r="J44" s="48">
        <v>0</v>
      </c>
      <c r="K44" s="48">
        <v>0</v>
      </c>
      <c r="L44" s="51">
        <v>0</v>
      </c>
      <c r="M44" s="48">
        <v>0</v>
      </c>
      <c r="N44" s="48">
        <f t="shared" si="12"/>
        <v>0</v>
      </c>
      <c r="O44" s="48">
        <v>0</v>
      </c>
      <c r="P44" s="48">
        <v>0</v>
      </c>
      <c r="Q44" s="74">
        <v>0</v>
      </c>
      <c r="R44" s="48">
        <v>0</v>
      </c>
      <c r="S44" s="48">
        <f t="shared" si="8"/>
        <v>0</v>
      </c>
      <c r="T44" s="48">
        <f t="shared" si="9"/>
        <v>0</v>
      </c>
      <c r="U44" s="48">
        <f t="shared" si="10"/>
        <v>0</v>
      </c>
      <c r="V44" s="74">
        <f t="shared" si="6"/>
        <v>0</v>
      </c>
      <c r="W44" s="74">
        <f t="shared" si="13"/>
        <v>0</v>
      </c>
    </row>
    <row r="45" spans="1:23" ht="9" customHeight="1">
      <c r="A45" s="48" t="s">
        <v>113</v>
      </c>
      <c r="B45" s="66" t="s">
        <v>140</v>
      </c>
      <c r="C45" s="58" t="s">
        <v>141</v>
      </c>
      <c r="D45" s="48">
        <f t="shared" si="7"/>
        <v>0</v>
      </c>
      <c r="E45" s="48">
        <v>0</v>
      </c>
      <c r="F45" s="48">
        <v>0</v>
      </c>
      <c r="G45" s="51">
        <v>0</v>
      </c>
      <c r="H45" s="48">
        <v>0</v>
      </c>
      <c r="I45" s="48">
        <f t="shared" si="11"/>
        <v>0</v>
      </c>
      <c r="J45" s="48">
        <v>0</v>
      </c>
      <c r="K45" s="48">
        <v>0</v>
      </c>
      <c r="L45" s="51">
        <v>0</v>
      </c>
      <c r="M45" s="48">
        <v>0</v>
      </c>
      <c r="N45" s="48">
        <f t="shared" si="12"/>
        <v>0</v>
      </c>
      <c r="O45" s="48">
        <v>0</v>
      </c>
      <c r="P45" s="48">
        <v>0</v>
      </c>
      <c r="Q45" s="74">
        <v>0</v>
      </c>
      <c r="R45" s="48">
        <v>0</v>
      </c>
      <c r="S45" s="48">
        <f t="shared" si="8"/>
        <v>0</v>
      </c>
      <c r="T45" s="48">
        <f t="shared" si="9"/>
        <v>0</v>
      </c>
      <c r="U45" s="48">
        <f t="shared" si="10"/>
        <v>0</v>
      </c>
      <c r="V45" s="74">
        <f t="shared" si="6"/>
        <v>0</v>
      </c>
      <c r="W45" s="74">
        <f t="shared" si="13"/>
        <v>0</v>
      </c>
    </row>
    <row r="46" spans="1:23" ht="9" customHeight="1">
      <c r="A46" s="64" t="s">
        <v>142</v>
      </c>
      <c r="B46" s="66" t="s">
        <v>143</v>
      </c>
      <c r="C46" s="58" t="s">
        <v>14</v>
      </c>
      <c r="D46" s="48">
        <f t="shared" si="7"/>
        <v>0</v>
      </c>
      <c r="E46" s="48">
        <v>0</v>
      </c>
      <c r="F46" s="48">
        <v>0</v>
      </c>
      <c r="G46" s="51">
        <v>0</v>
      </c>
      <c r="H46" s="48">
        <v>0</v>
      </c>
      <c r="I46" s="48">
        <f t="shared" si="11"/>
        <v>0</v>
      </c>
      <c r="J46" s="48">
        <v>0</v>
      </c>
      <c r="K46" s="48">
        <v>0</v>
      </c>
      <c r="L46" s="51">
        <v>0</v>
      </c>
      <c r="M46" s="48">
        <v>0</v>
      </c>
      <c r="N46" s="48">
        <f t="shared" si="12"/>
        <v>0</v>
      </c>
      <c r="O46" s="48">
        <v>0</v>
      </c>
      <c r="P46" s="48">
        <v>0</v>
      </c>
      <c r="Q46" s="74">
        <v>0</v>
      </c>
      <c r="R46" s="48">
        <v>0</v>
      </c>
      <c r="S46" s="48">
        <f t="shared" si="8"/>
        <v>0</v>
      </c>
      <c r="T46" s="48">
        <f t="shared" si="9"/>
        <v>0</v>
      </c>
      <c r="U46" s="48">
        <f t="shared" si="10"/>
        <v>0</v>
      </c>
      <c r="V46" s="74">
        <f t="shared" si="6"/>
        <v>0</v>
      </c>
      <c r="W46" s="74">
        <f t="shared" si="13"/>
        <v>0</v>
      </c>
    </row>
    <row r="47" spans="1:23" ht="12" customHeight="1">
      <c r="A47" s="64" t="s">
        <v>144</v>
      </c>
      <c r="B47" s="66" t="s">
        <v>145</v>
      </c>
      <c r="C47" s="58" t="s">
        <v>146</v>
      </c>
      <c r="D47" s="48">
        <v>216.114</v>
      </c>
      <c r="E47" s="48">
        <v>0</v>
      </c>
      <c r="F47" s="48">
        <v>0</v>
      </c>
      <c r="G47" s="51">
        <v>216.114</v>
      </c>
      <c r="H47" s="48">
        <v>0</v>
      </c>
      <c r="I47" s="48">
        <f t="shared" si="11"/>
        <v>871.91</v>
      </c>
      <c r="J47" s="48">
        <v>0</v>
      </c>
      <c r="K47" s="48">
        <v>0</v>
      </c>
      <c r="L47" s="51">
        <v>871.91</v>
      </c>
      <c r="M47" s="48">
        <v>0</v>
      </c>
      <c r="N47" s="48">
        <f t="shared" si="12"/>
        <v>133.2004</v>
      </c>
      <c r="O47" s="48">
        <v>0</v>
      </c>
      <c r="P47" s="48">
        <v>0</v>
      </c>
      <c r="Q47" s="74">
        <v>133.2004</v>
      </c>
      <c r="R47" s="48">
        <v>0</v>
      </c>
      <c r="S47" s="48">
        <v>1221.2244</v>
      </c>
      <c r="T47" s="48">
        <v>0</v>
      </c>
      <c r="U47" s="48">
        <v>0</v>
      </c>
      <c r="V47" s="74">
        <f t="shared" si="6"/>
        <v>1221.2243999999998</v>
      </c>
      <c r="W47" s="74">
        <f>H47+M47+R47</f>
        <v>0</v>
      </c>
    </row>
    <row r="48" spans="1:23" ht="45" customHeight="1">
      <c r="A48" s="64" t="s">
        <v>150</v>
      </c>
      <c r="B48" s="66" t="s">
        <v>151</v>
      </c>
      <c r="C48" s="58" t="s">
        <v>152</v>
      </c>
      <c r="D48" s="48">
        <f>G48+H48</f>
        <v>2000</v>
      </c>
      <c r="E48" s="48"/>
      <c r="F48" s="48"/>
      <c r="G48" s="51">
        <v>1000</v>
      </c>
      <c r="H48" s="48">
        <v>1000</v>
      </c>
      <c r="I48" s="48">
        <v>1000</v>
      </c>
      <c r="J48" s="48"/>
      <c r="K48" s="48"/>
      <c r="L48" s="51">
        <v>0</v>
      </c>
      <c r="M48" s="48">
        <v>0</v>
      </c>
      <c r="N48" s="48">
        <f>Q48+R48</f>
        <v>0</v>
      </c>
      <c r="O48" s="48"/>
      <c r="P48" s="48"/>
      <c r="Q48" s="74">
        <v>0</v>
      </c>
      <c r="R48" s="48">
        <v>0</v>
      </c>
      <c r="S48" s="48">
        <f>V48+W48</f>
        <v>2000</v>
      </c>
      <c r="T48" s="48"/>
      <c r="U48" s="48"/>
      <c r="V48" s="74">
        <f t="shared" si="6"/>
        <v>1000</v>
      </c>
      <c r="W48" s="74">
        <f>H48+M48+R48</f>
        <v>1000</v>
      </c>
    </row>
    <row r="49" spans="1:23" ht="45" customHeight="1">
      <c r="A49" s="64" t="s">
        <v>153</v>
      </c>
      <c r="B49" s="66" t="s">
        <v>154</v>
      </c>
      <c r="C49" s="58" t="s">
        <v>155</v>
      </c>
      <c r="D49" s="48">
        <f>G49+H49</f>
        <v>1066.52244</v>
      </c>
      <c r="E49" s="48"/>
      <c r="F49" s="48"/>
      <c r="G49" s="51">
        <v>1066.52244</v>
      </c>
      <c r="H49" s="48">
        <v>0</v>
      </c>
      <c r="I49" s="48">
        <f>L49+M49</f>
        <v>0</v>
      </c>
      <c r="J49" s="48"/>
      <c r="K49" s="48"/>
      <c r="L49" s="51">
        <v>0</v>
      </c>
      <c r="M49" s="48">
        <v>0</v>
      </c>
      <c r="N49" s="48">
        <f>Q49+R49</f>
        <v>0</v>
      </c>
      <c r="O49" s="48"/>
      <c r="P49" s="48"/>
      <c r="Q49" s="74">
        <v>0</v>
      </c>
      <c r="R49" s="48">
        <v>0</v>
      </c>
      <c r="S49" s="48">
        <f>V49+W49</f>
        <v>1066.52244</v>
      </c>
      <c r="T49" s="48"/>
      <c r="U49" s="48"/>
      <c r="V49" s="74">
        <f>G49+L49+Q49</f>
        <v>1066.52244</v>
      </c>
      <c r="W49" s="74">
        <f>H49+M49+R49</f>
        <v>0</v>
      </c>
    </row>
    <row r="50" spans="1:23" ht="12" customHeight="1">
      <c r="A50" s="64" t="s">
        <v>165</v>
      </c>
      <c r="B50" s="66" t="s">
        <v>166</v>
      </c>
      <c r="C50" s="58" t="s">
        <v>167</v>
      </c>
      <c r="D50" s="315">
        <v>0</v>
      </c>
      <c r="E50" s="315"/>
      <c r="F50" s="315"/>
      <c r="G50" s="51">
        <v>0</v>
      </c>
      <c r="H50" s="315">
        <v>4865.14643</v>
      </c>
      <c r="I50" s="315">
        <v>0</v>
      </c>
      <c r="J50" s="315"/>
      <c r="K50" s="315"/>
      <c r="L50" s="51">
        <v>0</v>
      </c>
      <c r="M50" s="315"/>
      <c r="N50" s="315"/>
      <c r="O50" s="315"/>
      <c r="P50" s="315"/>
      <c r="Q50" s="74"/>
      <c r="R50" s="315"/>
      <c r="S50" s="315">
        <v>4865.14643</v>
      </c>
      <c r="T50" s="315"/>
      <c r="U50" s="315"/>
      <c r="V50" s="74">
        <v>0</v>
      </c>
      <c r="W50" s="74">
        <v>4865.14643</v>
      </c>
    </row>
    <row r="51" spans="1:23" ht="26.25" customHeight="1">
      <c r="A51" s="416" t="s">
        <v>36</v>
      </c>
      <c r="B51" s="416"/>
      <c r="C51" s="416"/>
      <c r="D51" s="53">
        <f>D28+D31+D29+D30+D35+D38+D39+D41+D42+D43+D44+D45+D46+D40+D47+D48+D49+D50</f>
        <v>5341.3116199999995</v>
      </c>
      <c r="E51" s="53">
        <f aca="true" t="shared" si="14" ref="E51:W51">E28+E31+E29+E30+E35+E38+E39+E41+E42+E43+E44+E45+E46+E40+E47+E48+E49+E50</f>
        <v>0</v>
      </c>
      <c r="F51" s="53">
        <f t="shared" si="14"/>
        <v>0</v>
      </c>
      <c r="G51" s="53">
        <f t="shared" si="14"/>
        <v>4341.31162</v>
      </c>
      <c r="H51" s="53">
        <f t="shared" si="14"/>
        <v>5865.14643</v>
      </c>
      <c r="I51" s="53">
        <f t="shared" si="14"/>
        <v>1871.9099999999999</v>
      </c>
      <c r="J51" s="53">
        <f t="shared" si="14"/>
        <v>0</v>
      </c>
      <c r="K51" s="53">
        <f t="shared" si="14"/>
        <v>0</v>
      </c>
      <c r="L51" s="53">
        <f t="shared" si="14"/>
        <v>871.91</v>
      </c>
      <c r="M51" s="53">
        <f t="shared" si="14"/>
        <v>0</v>
      </c>
      <c r="N51" s="53">
        <f t="shared" si="14"/>
        <v>133.2004</v>
      </c>
      <c r="O51" s="53">
        <f t="shared" si="14"/>
        <v>0</v>
      </c>
      <c r="P51" s="53">
        <f t="shared" si="14"/>
        <v>0</v>
      </c>
      <c r="Q51" s="53">
        <f t="shared" si="14"/>
        <v>133.2004</v>
      </c>
      <c r="R51" s="53">
        <f t="shared" si="14"/>
        <v>0</v>
      </c>
      <c r="S51" s="53">
        <f t="shared" si="14"/>
        <v>11211.568449999999</v>
      </c>
      <c r="T51" s="53">
        <f t="shared" si="14"/>
        <v>0</v>
      </c>
      <c r="U51" s="53">
        <f t="shared" si="14"/>
        <v>0</v>
      </c>
      <c r="V51" s="53">
        <f t="shared" si="14"/>
        <v>5346.42202</v>
      </c>
      <c r="W51" s="53">
        <f t="shared" si="14"/>
        <v>5865.14643</v>
      </c>
    </row>
    <row r="52" spans="1:23" s="30" customFormat="1" ht="24" customHeight="1">
      <c r="A52" s="417" t="s">
        <v>116</v>
      </c>
      <c r="B52" s="417"/>
      <c r="C52" s="417"/>
      <c r="D52" s="53">
        <f>D20+D26+D51</f>
        <v>742913.6189300002</v>
      </c>
      <c r="E52" s="53">
        <f aca="true" t="shared" si="15" ref="E52:W52">E20+E26+E51</f>
        <v>0</v>
      </c>
      <c r="F52" s="53">
        <f t="shared" si="15"/>
        <v>0</v>
      </c>
      <c r="G52" s="54">
        <f t="shared" si="15"/>
        <v>350788.41721</v>
      </c>
      <c r="H52" s="53">
        <f t="shared" si="15"/>
        <v>396990.34815</v>
      </c>
      <c r="I52" s="53">
        <f t="shared" si="15"/>
        <v>3167914.91424</v>
      </c>
      <c r="J52" s="53">
        <f t="shared" si="15"/>
        <v>0</v>
      </c>
      <c r="K52" s="53">
        <f t="shared" si="15"/>
        <v>0</v>
      </c>
      <c r="L52" s="70">
        <f t="shared" si="15"/>
        <v>1480266.51424</v>
      </c>
      <c r="M52" s="53">
        <f t="shared" si="15"/>
        <v>1686648.4</v>
      </c>
      <c r="N52" s="53">
        <f t="shared" si="15"/>
        <v>133.2004</v>
      </c>
      <c r="O52" s="53">
        <f t="shared" si="15"/>
        <v>0</v>
      </c>
      <c r="P52" s="53">
        <f t="shared" si="15"/>
        <v>0</v>
      </c>
      <c r="Q52" s="75">
        <f t="shared" si="15"/>
        <v>133.2004</v>
      </c>
      <c r="R52" s="53">
        <f t="shared" si="15"/>
        <v>0</v>
      </c>
      <c r="S52" s="53">
        <f t="shared" si="15"/>
        <v>3914826.8800000004</v>
      </c>
      <c r="T52" s="53">
        <f t="shared" si="15"/>
        <v>0</v>
      </c>
      <c r="U52" s="53">
        <f t="shared" si="15"/>
        <v>0</v>
      </c>
      <c r="V52" s="75">
        <f t="shared" si="15"/>
        <v>1831188.13185</v>
      </c>
      <c r="W52" s="75">
        <f t="shared" si="15"/>
        <v>2083638.74815</v>
      </c>
    </row>
    <row r="54" spans="6:21" ht="15">
      <c r="F54" s="67"/>
      <c r="U54" s="67"/>
    </row>
    <row r="55" spans="6:18" ht="15">
      <c r="F55" s="67"/>
      <c r="P55" s="71"/>
      <c r="Q55" s="77"/>
      <c r="R55" s="71"/>
    </row>
    <row r="56" spans="2:23" s="31" customFormat="1" ht="21">
      <c r="B56" s="68"/>
      <c r="C56" s="68"/>
      <c r="Q56" s="78"/>
      <c r="R56" s="79"/>
      <c r="V56" s="78"/>
      <c r="W56" s="78"/>
    </row>
    <row r="57" spans="2:23" s="31" customFormat="1" ht="21">
      <c r="B57" s="68"/>
      <c r="C57" s="68"/>
      <c r="Q57" s="78"/>
      <c r="R57" s="79"/>
      <c r="V57" s="78"/>
      <c r="W57" s="78"/>
    </row>
    <row r="58" spans="2:23" s="31" customFormat="1" ht="21">
      <c r="B58" s="68"/>
      <c r="C58" s="68"/>
      <c r="Q58" s="78"/>
      <c r="V58" s="78"/>
      <c r="W58" s="78"/>
    </row>
    <row r="59" spans="2:23" s="31" customFormat="1" ht="21">
      <c r="B59" s="68"/>
      <c r="C59" s="68"/>
      <c r="Q59" s="78"/>
      <c r="V59" s="78"/>
      <c r="W59" s="78"/>
    </row>
    <row r="60" spans="2:23" s="31" customFormat="1" ht="21">
      <c r="B60" s="68"/>
      <c r="C60" s="68"/>
      <c r="Q60" s="78"/>
      <c r="V60" s="78"/>
      <c r="W60" s="78"/>
    </row>
  </sheetData>
  <sheetProtection/>
  <mergeCells count="24">
    <mergeCell ref="A51:C51"/>
    <mergeCell ref="A52:C52"/>
    <mergeCell ref="A6:A8"/>
    <mergeCell ref="A12:A14"/>
    <mergeCell ref="A15:A18"/>
    <mergeCell ref="A22:A23"/>
    <mergeCell ref="A31:A34"/>
    <mergeCell ref="A35:A37"/>
    <mergeCell ref="B6:B8"/>
    <mergeCell ref="C6:C8"/>
    <mergeCell ref="B13:W13"/>
    <mergeCell ref="B16:W16"/>
    <mergeCell ref="A20:C20"/>
    <mergeCell ref="A21:J21"/>
    <mergeCell ref="A26:C26"/>
    <mergeCell ref="A27:J27"/>
    <mergeCell ref="A4:J4"/>
    <mergeCell ref="D6:R6"/>
    <mergeCell ref="D7:H7"/>
    <mergeCell ref="I7:M7"/>
    <mergeCell ref="N7:R7"/>
    <mergeCell ref="A10:T10"/>
    <mergeCell ref="N3:W5"/>
    <mergeCell ref="S6:W7"/>
  </mergeCells>
  <printOptions/>
  <pageMargins left="0.15748031496062992" right="0.2362204724409449" top="0.1968503937007874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A3:C13"/>
    </sheetView>
  </sheetViews>
  <sheetFormatPr defaultColWidth="9.140625" defaultRowHeight="15"/>
  <cols>
    <col min="1" max="1" width="26.7109375" style="29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14"/>
  <sheetViews>
    <sheetView view="pageBreakPreview" zoomScale="118" zoomScaleSheetLayoutView="118" workbookViewId="0" topLeftCell="B1">
      <selection activeCell="C13" sqref="C13"/>
    </sheetView>
  </sheetViews>
  <sheetFormatPr defaultColWidth="9.140625" defaultRowHeight="15"/>
  <cols>
    <col min="1" max="4" width="17.7109375" style="1" customWidth="1"/>
    <col min="5" max="5" width="15.140625" style="1" customWidth="1"/>
    <col min="6" max="6" width="15.421875" style="1" customWidth="1"/>
    <col min="7" max="9" width="14.8515625" style="1" customWidth="1"/>
    <col min="10" max="10" width="13.140625" style="1" customWidth="1"/>
    <col min="11" max="11" width="13.140625" style="0" customWidth="1"/>
  </cols>
  <sheetData>
    <row r="4" ht="15">
      <c r="I4" s="14"/>
    </row>
    <row r="5" spans="6:9" ht="15">
      <c r="F5" s="2"/>
      <c r="I5" s="14"/>
    </row>
    <row r="6" ht="15">
      <c r="F6" s="2"/>
    </row>
    <row r="8" spans="6:11" ht="15">
      <c r="F8" s="3"/>
      <c r="G8" s="3"/>
      <c r="H8" s="3"/>
      <c r="I8" s="15"/>
      <c r="J8" s="3"/>
      <c r="K8" s="16"/>
    </row>
    <row r="9" spans="1:11" ht="15">
      <c r="A9" s="432"/>
      <c r="B9" s="434" t="s">
        <v>156</v>
      </c>
      <c r="C9" s="436" t="s">
        <v>157</v>
      </c>
      <c r="D9" s="436" t="s">
        <v>158</v>
      </c>
      <c r="E9" s="429" t="s">
        <v>159</v>
      </c>
      <c r="F9" s="430"/>
      <c r="G9" s="430"/>
      <c r="H9" s="430"/>
      <c r="I9" s="430"/>
      <c r="J9" s="430"/>
      <c r="K9" s="431"/>
    </row>
    <row r="10" spans="1:11" ht="15">
      <c r="A10" s="433"/>
      <c r="B10" s="435"/>
      <c r="C10" s="437"/>
      <c r="D10" s="437"/>
      <c r="E10" s="4" t="s">
        <v>160</v>
      </c>
      <c r="F10" s="4">
        <v>2018</v>
      </c>
      <c r="G10" s="4">
        <v>2019</v>
      </c>
      <c r="H10" s="4">
        <v>2020</v>
      </c>
      <c r="I10" s="17">
        <v>2021</v>
      </c>
      <c r="J10" s="18">
        <v>2022</v>
      </c>
      <c r="K10" s="19">
        <v>2023</v>
      </c>
    </row>
    <row r="11" spans="1:11" ht="15">
      <c r="A11" s="5" t="s">
        <v>161</v>
      </c>
      <c r="B11" s="6">
        <f>'2016-2017 '!D29+'2018-2020'!D19+'01_2023 приложение 4'!D20</f>
        <v>1917822.2062400002</v>
      </c>
      <c r="C11" s="7">
        <f>'2016-2017 '!G29+'2018-2020'!H19+'01_2023 приложение 4'!I20</f>
        <v>6222416.039030001</v>
      </c>
      <c r="D11" s="7">
        <f>'2018-2020'!L19+'01_2023 приложение 4'!N20</f>
        <v>33509.9</v>
      </c>
      <c r="E11" s="7">
        <f>'2016-2017 '!J29+'2018-2020'!P19+'01_2023 приложение 4'!S20</f>
        <v>8173748.14527</v>
      </c>
      <c r="F11" s="7">
        <f>'2018-2020'!Q19</f>
        <v>1233458.9525000001</v>
      </c>
      <c r="G11" s="7">
        <f>'2018-2020'!R19</f>
        <v>1242799.68313</v>
      </c>
      <c r="H11" s="7">
        <f>'2018-2020'!S19</f>
        <v>1318789.4403300001</v>
      </c>
      <c r="I11" s="20">
        <f>'01_2023 приложение 4'!T20</f>
        <v>0</v>
      </c>
      <c r="J11" s="20">
        <f>'01_2023 приложение 4'!U20</f>
        <v>0</v>
      </c>
      <c r="K11" s="21">
        <f>'01_2023 приложение 4'!W20</f>
        <v>2053532.617</v>
      </c>
    </row>
    <row r="12" spans="1:11" ht="15">
      <c r="A12" s="8" t="s">
        <v>162</v>
      </c>
      <c r="B12" s="9">
        <f>'2016-2017 '!D34+'2018-2020'!D25+'01_2023 приложение 4'!D26</f>
        <v>106433.42014999999</v>
      </c>
      <c r="C12" s="10">
        <f>'2016-2017 '!G34+'2018-2020'!H25+'01_2023 приложение 4'!I26</f>
        <v>12704.59243</v>
      </c>
      <c r="D12" s="10">
        <f>'2018-2020'!L25+'01_2023 приложение 4'!N26</f>
        <v>0</v>
      </c>
      <c r="E12" s="10">
        <f>'2016-2017 '!J34+'2018-2020'!P25+'01_2023 приложение 4'!S26</f>
        <v>119138.01258000001</v>
      </c>
      <c r="F12" s="10">
        <f>'2018-2020'!Q25</f>
        <v>16591.57794</v>
      </c>
      <c r="G12" s="10">
        <f>'2018-2020'!R25</f>
        <v>15904.340499999998</v>
      </c>
      <c r="H12" s="10">
        <f>'2018-2020'!S25</f>
        <v>15770.35853</v>
      </c>
      <c r="I12" s="22">
        <f>'01_2023 приложение 4'!T26</f>
        <v>0</v>
      </c>
      <c r="J12" s="23">
        <f>'01_2023 приложение 4'!U26</f>
        <v>0</v>
      </c>
      <c r="K12" s="24">
        <f>'01_2023 приложение 4'!W26</f>
        <v>24240.98472</v>
      </c>
    </row>
    <row r="13" spans="1:11" ht="15">
      <c r="A13" s="8" t="s">
        <v>163</v>
      </c>
      <c r="B13" s="9">
        <f>'2018-2020'!D49+'01_2023 приложение 4'!D51</f>
        <v>36143.25937</v>
      </c>
      <c r="C13" s="10" t="e">
        <f>#REF!</f>
        <v>#REF!</v>
      </c>
      <c r="D13" s="10">
        <f>'2018-2020'!L49+'01_2023 приложение 4'!N51</f>
        <v>133.2004</v>
      </c>
      <c r="E13" s="10">
        <f>'2018-2020'!P49+'01_2023 приложение 4'!S51</f>
        <v>142577.65055999998</v>
      </c>
      <c r="F13" s="10">
        <f>'2018-2020'!Q49</f>
        <v>25237.083939999993</v>
      </c>
      <c r="G13" s="10">
        <f>'2018-2020'!R49</f>
        <v>34920.937000000005</v>
      </c>
      <c r="H13" s="10">
        <f>'2018-2020'!S49</f>
        <v>71208.06117</v>
      </c>
      <c r="I13" s="22">
        <f>'01_2023 приложение 4'!T51</f>
        <v>0</v>
      </c>
      <c r="J13" s="25">
        <f>'01_2023 приложение 4'!U51</f>
        <v>0</v>
      </c>
      <c r="K13" s="26">
        <f>'01_2023 приложение 4'!W51</f>
        <v>5865.14643</v>
      </c>
    </row>
    <row r="14" spans="1:11" ht="15">
      <c r="A14" s="11" t="s">
        <v>164</v>
      </c>
      <c r="B14" s="12">
        <f>'2016-2017 '!D35+'2018-2020'!D50+'01_2023 приложение 4'!D52</f>
        <v>2060398.8857600004</v>
      </c>
      <c r="C14" s="13">
        <f>'2016-2017 '!G35+'2018-2020'!H50+'01_2023 приложение 4'!I52</f>
        <v>6337556.6758200005</v>
      </c>
      <c r="D14" s="13">
        <f>'2018-2020'!L50+'01_2023 приложение 4'!N52</f>
        <v>33643.1004</v>
      </c>
      <c r="E14" s="13">
        <f>'2016-2017 '!J35+'2018-2020'!P50+'01_2023 приложение 4'!S52</f>
        <v>8435463.80841</v>
      </c>
      <c r="F14" s="13">
        <f>'2018-2020'!Q50</f>
        <v>1275287.6143800002</v>
      </c>
      <c r="G14" s="13">
        <f>'2018-2020'!R50</f>
        <v>1293624.9606299999</v>
      </c>
      <c r="H14" s="13">
        <f>'2018-2020'!S50</f>
        <v>1405767.86003</v>
      </c>
      <c r="I14" s="27">
        <f>'01_2023 приложение 4'!T52</f>
        <v>0</v>
      </c>
      <c r="J14" s="25">
        <f>'01_2023 приложение 4'!U52</f>
        <v>0</v>
      </c>
      <c r="K14" s="28">
        <f>'01_2023 приложение 4'!W52</f>
        <v>2083638.74815</v>
      </c>
    </row>
  </sheetData>
  <sheetProtection/>
  <mergeCells count="5">
    <mergeCell ref="E9:K9"/>
    <mergeCell ref="A9:A10"/>
    <mergeCell ref="B9:B10"/>
    <mergeCell ref="C9:C10"/>
    <mergeCell ref="D9:D10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Инспектор</dc:creator>
  <cp:keywords/>
  <dc:description/>
  <cp:lastModifiedBy>acer</cp:lastModifiedBy>
  <cp:lastPrinted>2023-10-20T11:00:15Z</cp:lastPrinted>
  <dcterms:created xsi:type="dcterms:W3CDTF">2017-07-13T05:23:44Z</dcterms:created>
  <dcterms:modified xsi:type="dcterms:W3CDTF">2024-03-06T20:03:29Z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1049-12.2.0.13359</vt:lpwstr>
  </property>
  <property fmtid="{D5CDD505-2E9C-101B-9397-08002B2CF9AE}" pid="3" name="ICV">
    <vt:lpwstr>6A45653C72654F5A91F4787749D7F8BD_12</vt:lpwstr>
  </property>
</Properties>
</file>