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Лист1 (2)" sheetId="2" r:id="rId1"/>
    <sheet name="Лист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<sst xmlns="http://schemas.openxmlformats.org/spreadsheetml/2006/main" count="180" uniqueCount="112">
  <si>
    <t>ПРИЛОЖЕНИЕ</t>
  </si>
  <si>
    <t>к постановлению Администрации города</t>
  </si>
  <si>
    <r>
      <rPr>
        <sz val="11"/>
        <color theme="1"/>
        <rFont val="Times New Roman"/>
        <charset val="204"/>
      </rPr>
      <t>от «_________________»</t>
    </r>
    <r>
      <rPr>
        <sz val="11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>№ ___________</t>
    </r>
  </si>
  <si>
    <t>«ПРИЛОЖЕНИЕ № 3</t>
  </si>
  <si>
    <t>к муниципальной программе</t>
  </si>
  <si>
    <t xml:space="preserve"> </t>
  </si>
  <si>
    <t>ФИНАНСОВОЕ ОБЕСПЕЧЕНИЕ</t>
  </si>
  <si>
    <t>муниципальной программы «Обеспечение безопасности жизнедеятельности и правопорядка на территории города Димитровграда Ульяновской области»</t>
  </si>
  <si>
    <t>№№ п/п</t>
  </si>
  <si>
    <t>Наименования муниципальной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</si>
  <si>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</si>
  <si>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</si>
  <si>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</si>
  <si>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 реализации, тыс. руб.</t>
  </si>
  <si>
    <t>всего</t>
  </si>
  <si>
    <t>2025 год</t>
  </si>
  <si>
    <t>2026 год</t>
  </si>
  <si>
    <t>2027 год</t>
  </si>
  <si>
    <t>2028 год</t>
  </si>
  <si>
    <t>2029 год</t>
  </si>
  <si>
    <t>2030 год</t>
  </si>
  <si>
    <r>
      <rPr>
        <b/>
        <sz val="11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>год</t>
    </r>
  </si>
  <si>
    <t>Муниципальная  программа «Обеспечение  безопасности жизнедеятельности и правопорядка на территории города Димитровграда Ульяновской области»</t>
  </si>
  <si>
    <t>Администрация города, Комитет по физической культуре и спорту, Управление молодежной политики и культуры, Управление образования</t>
  </si>
  <si>
    <t>Всего, в том числе:</t>
  </si>
  <si>
    <t>52 0 00 00000</t>
  </si>
  <si>
    <t>бюджетные ассигнования бюджета города</t>
  </si>
  <si>
    <t>Структурные элементы, не входящие в направления (подпрограммы) муниципальной программы</t>
  </si>
  <si>
    <t>1.</t>
  </si>
  <si>
    <t>Комплекс процессных мероприятий «Комплексные меры по обеспечению общественного порядка, противодействию преступности и профилактике правонарушений на территории города»</t>
  </si>
  <si>
    <t>Администрация города</t>
  </si>
  <si>
    <t>52 4 02 00000</t>
  </si>
  <si>
    <t>1.1.</t>
  </si>
  <si>
    <t>Обеспечение бесперебойной работы видеокамер АПК «Безопасный город»</t>
  </si>
  <si>
    <t>52 4 02 00398</t>
  </si>
  <si>
    <t>1.2.</t>
  </si>
  <si>
    <t>Обеспечение деятельности Народной дружины города Димитровграда Ульяновской области</t>
  </si>
  <si>
    <t>1.3.</t>
  </si>
  <si>
    <t>Награждение номинантов ежегодных городских конкурсов «Лучший дружинник»</t>
  </si>
  <si>
    <t>2.</t>
  </si>
  <si>
    <t>Комплекс процессных мероприятий «Комплексные меры противодействия злоупотреблению наркотиками и их незаконному обороту на территории города»</t>
  </si>
  <si>
    <t>Управление образования, Управление молодежной политики и культуры, Комитет по физической культуре и спорту</t>
  </si>
  <si>
    <t>52 4 03 00000</t>
  </si>
  <si>
    <t>2.1.</t>
  </si>
  <si>
    <t>Проведение конкурсных мероприятий в общеобразовательных организациях города на лучшую организацию работы на тему: «Профилактика наркомании, алкоголизма, правонарушений и преступлений»</t>
  </si>
  <si>
    <t>Управление образования</t>
  </si>
  <si>
    <t>52 4 03 00338</t>
  </si>
  <si>
    <t>2.2.</t>
  </si>
  <si>
    <r>
      <rPr>
        <sz val="11"/>
        <color theme="1"/>
        <rFont val="Times New Roman"/>
        <charset val="204"/>
      </rPr>
      <t xml:space="preserve">Издание буклетов, памяток, сувенирной продукции и другой печатной </t>
    </r>
    <r>
      <rPr>
        <sz val="11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>продукции связанной с безопасностью жизнедеятельности</t>
    </r>
  </si>
  <si>
    <t>52 4 03 00341</t>
  </si>
  <si>
    <t>3.</t>
  </si>
  <si>
    <t>Комплекс процессных мероприятий «Профилактика терроризма, экстремизма межнациональных и межконфессиональных конфликтов на территории города»</t>
  </si>
  <si>
    <t>Управление образования, Комитет по физической культуре и спорту, Администрация города</t>
  </si>
  <si>
    <t>3.1.</t>
  </si>
  <si>
    <t>Проведение конкурсных мероприятий в общеобразовательных организациях города на лучшую организацию работы на тему: «Профилактика терроризма и экстремизма, межнациональных и межконфессиональных конфликтов»</t>
  </si>
  <si>
    <t>3.2.</t>
  </si>
  <si>
    <t>Издание буклетов, памяток, сувенирной продукции и другой печатной продукции связанной с профилактикой терроризма и экстремизма, межнациональных и межконфессиональных конфликтов</t>
  </si>
  <si>
    <t>3.3.</t>
  </si>
  <si>
    <t>Обеспечение антитеррористической защищенности объектов спорта, находящихся в муниципальной собственности</t>
  </si>
  <si>
    <t>Комитет по физической культуре и спорту</t>
  </si>
  <si>
    <t>3.4.</t>
  </si>
  <si>
    <t>Капитальный ремонт защитного сооружения по адресу: г.Димитровград, ул.Хмельницкого, 93</t>
  </si>
  <si>
    <t>52 4 04 00390</t>
  </si>
  <si>
    <t>4.</t>
  </si>
  <si>
    <t>Комплекс процессных мероприятий «Снижение рисков и смягчение последствий чрезвычайных ситуаций природного и техногенного характера на территории города»</t>
  </si>
  <si>
    <t>4.1.</t>
  </si>
  <si>
    <t>Приобретение аварийно-спасательного инвентаря и оборудования для поисково-спасательного отделения</t>
  </si>
  <si>
    <t>4.2.</t>
  </si>
  <si>
    <t>Приобретение аварийно-спасательного автомобиля на базе УАЗ</t>
  </si>
  <si>
    <t>4.3.</t>
  </si>
  <si>
    <t>Приобретение обмундирования, специальной одежды и обуви</t>
  </si>
  <si>
    <t>4.4.</t>
  </si>
  <si>
    <t>Приобретение материально-технической базы сборно-эвакуационных пунктов и пунктов временного расположения</t>
  </si>
  <si>
    <t>4.5.</t>
  </si>
  <si>
    <t>Повышение уровня оповещения населения путем приобретения технических средств нового поколения</t>
  </si>
  <si>
    <t>4.6.</t>
  </si>
  <si>
    <t>Проведение конкурсных мероприятий в общеобразовательных организациях города на лучшую организацию работы на тему «Пожарные знатоки»</t>
  </si>
  <si>
    <t>4.7.</t>
  </si>
  <si>
    <t>Издание буклетов, памяток и другой печатной продукции связанной с безопасностью жизнедеятельности</t>
  </si>
  <si>
    <t>5.</t>
  </si>
  <si>
    <r>
      <rPr>
        <sz val="11"/>
        <color theme="1"/>
        <rFont val="Times New Roman"/>
        <charset val="204"/>
      </rPr>
      <t xml:space="preserve">Комплекс процессных мероприятий </t>
    </r>
    <r>
      <rPr>
        <sz val="11"/>
        <color theme="1"/>
        <rFont val="Times New Roman"/>
        <charset val="204"/>
      </rPr>
      <t xml:space="preserve"> </t>
    </r>
    <r>
      <rPr>
        <sz val="11"/>
        <color theme="1"/>
        <rFont val="Times New Roman"/>
        <charset val="204"/>
      </rPr>
      <t>«Обеспечение реализации муниципальной программы»</t>
    </r>
  </si>
  <si>
    <t>52 4 01 0 0000</t>
  </si>
  <si>
    <t>5.1.</t>
  </si>
  <si>
    <t>Обеспечение деятельности казенных учреждений города</t>
  </si>
  <si>
    <t>52 4 01 00199</t>
  </si>
  <si>
    <t>5.2.</t>
  </si>
  <si>
    <t>Обеспечение сбалансированности бюджетов муниципальных образований</t>
  </si>
  <si>
    <t>52 4 01 72110</t>
  </si>
  <si>
    <t>Информация по работникам учреждений культуры на 01.06.2024</t>
  </si>
  <si>
    <t>№</t>
  </si>
  <si>
    <t>Наименование учреждения</t>
  </si>
  <si>
    <t>План, %</t>
  </si>
  <si>
    <t>Факт, %</t>
  </si>
  <si>
    <t>ПЛАН Средняя заработная плата работников культуры, руб. на 01.11.2024</t>
  </si>
  <si>
    <t>ФАКТ Средняя заработная плата работников культуры, руб. на 01.11.2024</t>
  </si>
  <si>
    <t>Недостаток бюджетных средств на 01.11.2024</t>
  </si>
  <si>
    <t>УКАЗ N 597</t>
  </si>
  <si>
    <t>«О мероприятиях по реализации государственной социальной политики»</t>
  </si>
  <si>
    <t>МАУК ЦКиД "Восход"</t>
  </si>
  <si>
    <t>МБУК "Димитровградский краеведческий музей"</t>
  </si>
  <si>
    <t>МБУК "ЦБС г.Димитровграда"</t>
  </si>
  <si>
    <t>МБУК "Центр современного искусства и дизайна"</t>
  </si>
  <si>
    <t>МКУ "ДГА"</t>
  </si>
  <si>
    <t>МБУК "ДДТ им.А.Н.Островского"</t>
  </si>
  <si>
    <r>
      <rPr>
        <b/>
        <sz val="12"/>
        <color theme="1"/>
        <rFont val="Times New Roman"/>
        <charset val="204"/>
      </rPr>
      <t>УКАЗ N </t>
    </r>
    <r>
      <rPr>
        <b/>
        <sz val="12"/>
        <color rgb="FF000000"/>
        <rFont val="Times New Roman"/>
        <charset val="204"/>
      </rPr>
      <t>761</t>
    </r>
  </si>
  <si>
    <t>«О национальной стратегии действий в интересах детей на 2012 – 2017 годы»</t>
  </si>
  <si>
    <t>ПЛАН Средняя заработная плата педагогических работников, руб. на 01.11.2024</t>
  </si>
  <si>
    <t>ФАКТ Средняя заработная педагогических работников, руб. на 01.11.2024</t>
  </si>
  <si>
    <t>МБУ ДО Детская художественная школа</t>
  </si>
  <si>
    <t>МБУ ДО ДШИ№2</t>
  </si>
  <si>
    <t>МБУ ДО ДШИ№1</t>
  </si>
  <si>
    <t>МБУ ДО ДХШ "Апрель"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</si>
</sst>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  <numFmt numFmtId="182" formatCode="dd\.mmm"/>
    <numFmt numFmtId="183" formatCode="#\ ##0.00000_ "/>
  </numFmts>
  <fonts count="29">
    <font>
      <sz val="11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rgb="FF9C0006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rgb="FF0000FF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64">
    <xf numFmtId="0" fontId="0" fillId="0" borderId="0" xfId="0"/>
    <xf numFmtId="180" fontId="0" fillId="0" borderId="0" xfId="0" applyNumberForma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80" fontId="3" fillId="0" borderId="1" xfId="0" applyNumberFormat="1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0" fontId="2" fillId="2" borderId="1" xfId="0" applyNumberFormat="1" applyFont="1" applyFill="1" applyBorder="1" applyAlignment="1">
      <alignment horizontal="center" vertical="center" wrapText="1"/>
    </xf>
    <xf numFmtId="180" fontId="5" fillId="2" borderId="1" xfId="0" applyNumberFormat="1" applyFont="1" applyFill="1" applyBorder="1" applyAlignment="1">
      <alignment horizontal="center" vertical="center" wrapText="1"/>
    </xf>
    <xf numFmtId="180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/>
    </xf>
    <xf numFmtId="180" fontId="0" fillId="0" borderId="0" xfId="0" applyNumberFormat="1" applyAlignment="1">
      <alignment horizontal="center"/>
    </xf>
    <xf numFmtId="0" fontId="7" fillId="3" borderId="0" xfId="23"/>
    <xf numFmtId="0" fontId="6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justify" vertical="center" wrapText="1"/>
    </xf>
    <xf numFmtId="181" fontId="8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81" fontId="8" fillId="0" borderId="3" xfId="0" applyNumberFormat="1" applyFont="1" applyBorder="1" applyAlignment="1">
      <alignment horizontal="center" vertical="center" wrapText="1"/>
    </xf>
    <xf numFmtId="181" fontId="8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horizontal="justify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183" fontId="8" fillId="0" borderId="1" xfId="0" applyNumberFormat="1" applyFont="1" applyBorder="1" applyAlignment="1">
      <alignment vertical="top" wrapText="1"/>
    </xf>
    <xf numFmtId="183" fontId="8" fillId="0" borderId="1" xfId="0" applyNumberFormat="1" applyFont="1" applyFill="1" applyBorder="1" applyAlignment="1">
      <alignment vertical="top" wrapText="1"/>
    </xf>
    <xf numFmtId="183" fontId="8" fillId="0" borderId="2" xfId="0" applyNumberFormat="1" applyFont="1" applyBorder="1" applyAlignment="1">
      <alignment horizontal="center" vertical="top" wrapText="1"/>
    </xf>
    <xf numFmtId="183" fontId="6" fillId="0" borderId="2" xfId="0" applyNumberFormat="1" applyFont="1" applyBorder="1" applyAlignment="1">
      <alignment horizontal="center" vertical="top" wrapText="1"/>
    </xf>
    <xf numFmtId="183" fontId="6" fillId="0" borderId="2" xfId="0" applyNumberFormat="1" applyFont="1" applyFill="1" applyBorder="1" applyAlignment="1">
      <alignment horizontal="center" vertical="top" wrapText="1"/>
    </xf>
    <xf numFmtId="183" fontId="8" fillId="0" borderId="3" xfId="0" applyNumberFormat="1" applyFont="1" applyBorder="1" applyAlignment="1">
      <alignment horizontal="center" vertical="top" wrapText="1"/>
    </xf>
    <xf numFmtId="183" fontId="6" fillId="0" borderId="3" xfId="0" applyNumberFormat="1" applyFont="1" applyBorder="1" applyAlignment="1">
      <alignment horizontal="center" vertical="top" wrapText="1"/>
    </xf>
    <xf numFmtId="183" fontId="6" fillId="0" borderId="3" xfId="0" applyNumberFormat="1" applyFont="1" applyFill="1" applyBorder="1" applyAlignment="1">
      <alignment horizontal="center" vertical="top" wrapText="1"/>
    </xf>
    <xf numFmtId="183" fontId="8" fillId="0" borderId="4" xfId="0" applyNumberFormat="1" applyFont="1" applyBorder="1" applyAlignment="1">
      <alignment horizontal="center" vertical="top" wrapText="1"/>
    </xf>
    <xf numFmtId="183" fontId="6" fillId="0" borderId="4" xfId="0" applyNumberFormat="1" applyFont="1" applyBorder="1" applyAlignment="1">
      <alignment horizontal="center" vertical="top" wrapText="1"/>
    </xf>
    <xf numFmtId="183" fontId="6" fillId="0" borderId="4" xfId="0" applyNumberFormat="1" applyFont="1" applyFill="1" applyBorder="1" applyAlignment="1">
      <alignment horizontal="center" vertical="top" wrapText="1"/>
    </xf>
    <xf numFmtId="183" fontId="6" fillId="0" borderId="1" xfId="0" applyNumberFormat="1" applyFont="1" applyBorder="1" applyAlignment="1">
      <alignment vertical="top" wrapText="1"/>
    </xf>
    <xf numFmtId="183" fontId="6" fillId="0" borderId="1" xfId="0" applyNumberFormat="1" applyFont="1" applyFill="1" applyBorder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Q65"/>
  <sheetViews>
    <sheetView tabSelected="1" topLeftCell="CF2" workbookViewId="0">
      <selection activeCell="CG11" sqref="CG11:CG13"/>
    </sheetView>
  </sheetViews>
  <sheetFormatPr defaultColWidth="9" defaultRowHeight="15"/>
  <cols>
    <col min="1" max="1" width="6.57142857142857" hidden="1" customWidth="1"/>
    <col min="2" max="2" width="24.2857142857143" hidden="1" customWidth="1"/>
    <col min="3" max="3" width="13.4285714285714" hidden="1" customWidth="1"/>
    <col min="4" max="4" width="15.2857142857143" hidden="1" customWidth="1"/>
    <col min="5" max="6" width="17.7142857142857" hidden="1" customWidth="1"/>
    <col min="7" max="7" width="19.1428571428571" hidden="1" customWidth="1"/>
    <col min="8" max="8" width="13" style="1" hidden="1" customWidth="1"/>
    <col min="9" max="9" width="12.8571428571429" style="1" hidden="1" customWidth="1"/>
    <col min="10" max="10" width="19.1428571428571" hidden="1" customWidth="1"/>
    <col min="11" max="11" width="10" style="1" hidden="1" customWidth="1"/>
    <col min="12" max="12" width="11.4285714285714" style="1" hidden="1" customWidth="1"/>
    <col min="13" max="14" width="9" hidden="1" customWidth="1"/>
    <col min="15" max="15" width="10.1428571428571" style="1" hidden="1" customWidth="1"/>
    <col min="16" max="16" width="11.4285714285714" style="1" hidden="1" customWidth="1"/>
    <col min="17" max="18" width="9" hidden="1" customWidth="1"/>
    <col min="19" max="19" width="9.14285714285714" hidden="1" customWidth="1"/>
    <col min="20" max="20" width="21.5714285714286" hidden="1" customWidth="1"/>
    <col min="21" max="22" width="14.5714285714286" hidden="1" customWidth="1"/>
    <col min="23" max="23" width="18.1428571428571" hidden="1" customWidth="1"/>
    <col min="24" max="24" width="19.5714285714286" hidden="1" customWidth="1"/>
    <col min="25" max="27" width="9" hidden="1" customWidth="1"/>
    <col min="28" max="28" width="19.7142857142857" hidden="1" customWidth="1"/>
    <col min="29" max="29" width="12.5714285714286" hidden="1" customWidth="1"/>
    <col min="30" max="30" width="14.8571428571429" hidden="1" customWidth="1"/>
    <col min="31" max="31" width="15.2857142857143" hidden="1" customWidth="1"/>
    <col min="32" max="32" width="19.7142857142857" hidden="1" customWidth="1"/>
    <col min="33" max="33" width="9" hidden="1" customWidth="1"/>
    <col min="34" max="34" width="9.57142857142857" hidden="1" customWidth="1"/>
    <col min="35" max="35" width="19.5714285714286" hidden="1" customWidth="1"/>
    <col min="36" max="36" width="14" hidden="1" customWidth="1"/>
    <col min="37" max="37" width="14.1428571428571" hidden="1" customWidth="1"/>
    <col min="38" max="39" width="19.5714285714286" hidden="1" customWidth="1"/>
    <col min="40" max="40" width="9" hidden="1" customWidth="1"/>
    <col min="41" max="41" width="9.57142857142857" hidden="1" customWidth="1"/>
    <col min="42" max="42" width="19.5714285714286" hidden="1" customWidth="1"/>
    <col min="43" max="43" width="14" hidden="1" customWidth="1"/>
    <col min="44" max="44" width="14.1428571428571" hidden="1" customWidth="1"/>
    <col min="45" max="46" width="19.5714285714286" hidden="1" customWidth="1"/>
    <col min="47" max="47" width="16.1428571428571" hidden="1" customWidth="1"/>
    <col min="48" max="49" width="9" hidden="1" customWidth="1"/>
    <col min="50" max="50" width="21.1428571428571" hidden="1" customWidth="1"/>
    <col min="51" max="52" width="9" hidden="1" customWidth="1"/>
    <col min="53" max="53" width="22" hidden="1" customWidth="1"/>
    <col min="54" max="54" width="23" hidden="1" customWidth="1"/>
    <col min="55" max="55" width="9" hidden="1" customWidth="1"/>
    <col min="56" max="56" width="12.1428571428571" hidden="1" customWidth="1"/>
    <col min="57" max="57" width="22.8571428571429" hidden="1" customWidth="1"/>
    <col min="58" max="59" width="9" hidden="1" customWidth="1"/>
    <col min="60" max="60" width="13.2857142857143" hidden="1" customWidth="1"/>
    <col min="61" max="61" width="15" hidden="1" customWidth="1"/>
    <col min="62" max="62" width="9" hidden="1" customWidth="1"/>
    <col min="63" max="63" width="12.1428571428571" hidden="1" customWidth="1"/>
    <col min="64" max="64" width="22.8571428571429" hidden="1" customWidth="1"/>
    <col min="65" max="66" width="9" hidden="1" customWidth="1"/>
    <col min="67" max="67" width="13.2857142857143" hidden="1" customWidth="1"/>
    <col min="68" max="68" width="15" hidden="1" customWidth="1"/>
    <col min="69" max="69" width="9" hidden="1" customWidth="1"/>
    <col min="70" max="70" width="15.2857142857143" hidden="1" customWidth="1"/>
    <col min="71" max="71" width="27.4285714285714" hidden="1" customWidth="1"/>
    <col min="72" max="75" width="15.2857142857143" hidden="1" customWidth="1"/>
    <col min="76" max="76" width="9" hidden="1" customWidth="1"/>
    <col min="77" max="77" width="15.4285714285714" hidden="1" customWidth="1"/>
    <col min="78" max="78" width="21.7142857142857" hidden="1" customWidth="1"/>
    <col min="79" max="82" width="15.4285714285714" hidden="1" customWidth="1"/>
    <col min="83" max="83" width="9" hidden="1" customWidth="1"/>
    <col min="84" max="84" width="5.14285714285714" customWidth="1"/>
    <col min="85" max="85" width="21.7142857142857" customWidth="1"/>
    <col min="86" max="86" width="17" customWidth="1"/>
    <col min="87" max="87" width="15.5714285714286" customWidth="1"/>
    <col min="88" max="89" width="15.4285714285714" customWidth="1"/>
    <col min="90" max="90" width="15.2857142857143"/>
    <col min="91" max="91" width="15.2857142857143" style="15"/>
    <col min="92" max="95" width="15.2857142857143"/>
  </cols>
  <sheetData>
    <row r="1" ht="19" customHeight="1" spans="54:95">
      <c r="BB1" s="18"/>
      <c r="CF1" s="19"/>
      <c r="CN1" s="44" t="s">
        <v>0</v>
      </c>
      <c r="CO1" s="44"/>
      <c r="CP1" s="44"/>
      <c r="CQ1" s="44"/>
    </row>
    <row r="2" ht="31" customHeight="1" spans="84:95">
      <c r="CF2" s="19"/>
      <c r="CN2" s="44" t="s">
        <v>1</v>
      </c>
      <c r="CO2" s="44"/>
      <c r="CP2" s="44"/>
      <c r="CQ2" s="44"/>
    </row>
    <row r="3" spans="84:95">
      <c r="CF3" s="19"/>
      <c r="CN3" s="44" t="s">
        <v>2</v>
      </c>
      <c r="CO3" s="44"/>
      <c r="CP3" s="44"/>
      <c r="CQ3" s="44"/>
    </row>
    <row r="4" spans="84:95">
      <c r="CF4" s="19"/>
      <c r="CN4" s="44" t="s">
        <v>3</v>
      </c>
      <c r="CO4" s="44"/>
      <c r="CP4" s="44"/>
      <c r="CQ4" s="44"/>
    </row>
    <row r="5" ht="45" customHeight="1" spans="84:95">
      <c r="CF5" s="19"/>
      <c r="CN5" s="44" t="s">
        <v>4</v>
      </c>
      <c r="CO5" s="44"/>
      <c r="CP5" s="44"/>
      <c r="CQ5" s="44"/>
    </row>
    <row r="6" spans="84:84">
      <c r="CF6" s="20"/>
    </row>
    <row r="7" spans="84:84">
      <c r="CF7" s="21" t="s">
        <v>5</v>
      </c>
    </row>
    <row r="8" spans="84:95">
      <c r="CF8" s="22" t="s">
        <v>6</v>
      </c>
      <c r="CG8" s="22"/>
      <c r="CH8" s="22"/>
      <c r="CI8" s="22"/>
      <c r="CJ8" s="22"/>
      <c r="CK8" s="22"/>
      <c r="CL8" s="22"/>
      <c r="CM8" s="45"/>
      <c r="CN8" s="22"/>
      <c r="CO8" s="22"/>
      <c r="CP8" s="22"/>
      <c r="CQ8" s="22"/>
    </row>
    <row r="9" ht="36" customHeight="1" spans="84:95">
      <c r="CF9" s="23" t="s">
        <v>7</v>
      </c>
      <c r="CG9" s="23"/>
      <c r="CH9" s="23"/>
      <c r="CI9" s="23"/>
      <c r="CJ9" s="23"/>
      <c r="CK9" s="23"/>
      <c r="CL9" s="23"/>
      <c r="CM9" s="46"/>
      <c r="CN9" s="23"/>
      <c r="CO9" s="23"/>
      <c r="CP9" s="23"/>
      <c r="CQ9" s="23"/>
    </row>
    <row r="10" ht="24" customHeight="1" spans="84:95">
      <c r="CF10" s="23"/>
      <c r="CG10" s="23"/>
      <c r="CH10" s="23"/>
      <c r="CI10" s="23"/>
      <c r="CJ10" s="23"/>
      <c r="CK10" s="23"/>
      <c r="CL10" s="23"/>
      <c r="CM10" s="46"/>
      <c r="CN10" s="23"/>
      <c r="CO10" s="23"/>
      <c r="CP10" s="23"/>
      <c r="CQ10" s="23"/>
    </row>
    <row r="11" ht="45" customHeight="1" spans="84:95">
      <c r="CF11" s="24" t="s">
        <v>8</v>
      </c>
      <c r="CG11" s="25" t="s">
        <v>9</v>
      </c>
      <c r="CH11" s="26" t="s">
        <v>10</v>
      </c>
      <c r="CI11" s="26" t="s">
        <v>11</v>
      </c>
      <c r="CJ11" s="26" t="s">
        <v>12</v>
      </c>
      <c r="CK11" s="26" t="s">
        <v>13</v>
      </c>
      <c r="CL11" s="26"/>
      <c r="CM11" s="47"/>
      <c r="CN11" s="26"/>
      <c r="CO11" s="26"/>
      <c r="CP11" s="26"/>
      <c r="CQ11" s="26"/>
    </row>
    <row r="12" ht="75" customHeight="1" spans="84:95">
      <c r="CF12" s="24"/>
      <c r="CG12" s="27"/>
      <c r="CH12" s="26"/>
      <c r="CI12" s="26"/>
      <c r="CJ12" s="26"/>
      <c r="CK12" s="26" t="s">
        <v>14</v>
      </c>
      <c r="CL12" s="26" t="s">
        <v>15</v>
      </c>
      <c r="CM12" s="47" t="s">
        <v>16</v>
      </c>
      <c r="CN12" s="48" t="s">
        <v>17</v>
      </c>
      <c r="CO12" s="48" t="s">
        <v>18</v>
      </c>
      <c r="CP12" s="48" t="s">
        <v>19</v>
      </c>
      <c r="CQ12" s="48" t="s">
        <v>20</v>
      </c>
    </row>
    <row r="13" ht="29" customHeight="1" spans="84:95">
      <c r="CF13" s="24"/>
      <c r="CG13" s="28"/>
      <c r="CH13" s="26"/>
      <c r="CI13" s="26"/>
      <c r="CJ13" s="26"/>
      <c r="CK13" s="26"/>
      <c r="CL13" s="26"/>
      <c r="CM13" s="47" t="s">
        <v>21</v>
      </c>
      <c r="CN13" s="49"/>
      <c r="CO13" s="49"/>
      <c r="CP13" s="49"/>
      <c r="CQ13" s="49"/>
    </row>
    <row r="14" customHeight="1" spans="84:95">
      <c r="CF14" s="29">
        <v>1</v>
      </c>
      <c r="CG14" s="29">
        <v>2</v>
      </c>
      <c r="CH14" s="29">
        <v>3</v>
      </c>
      <c r="CI14" s="29">
        <v>4</v>
      </c>
      <c r="CJ14" s="29">
        <v>5</v>
      </c>
      <c r="CK14" s="29">
        <v>6</v>
      </c>
      <c r="CL14" s="29">
        <v>7</v>
      </c>
      <c r="CM14" s="50">
        <v>8</v>
      </c>
      <c r="CN14" s="29">
        <v>9</v>
      </c>
      <c r="CO14" s="29">
        <v>10</v>
      </c>
      <c r="CP14" s="29">
        <v>11</v>
      </c>
      <c r="CQ14" s="29">
        <v>12</v>
      </c>
    </row>
    <row r="15" ht="28.5" spans="84:95">
      <c r="CF15" s="30"/>
      <c r="CG15" s="29" t="s">
        <v>22</v>
      </c>
      <c r="CH15" s="31" t="s">
        <v>23</v>
      </c>
      <c r="CI15" s="29" t="s">
        <v>24</v>
      </c>
      <c r="CJ15" s="29" t="s">
        <v>25</v>
      </c>
      <c r="CK15" s="51">
        <f>CL15+CM15+CN15+CO15+CP15+CQ15</f>
        <v>258706.75805</v>
      </c>
      <c r="CL15" s="51">
        <f t="shared" ref="CL15:CQ15" si="0">CL16</f>
        <v>36924.87276</v>
      </c>
      <c r="CM15" s="52">
        <f>CM16</f>
        <v>40595.60329</v>
      </c>
      <c r="CN15" s="51">
        <f t="shared" si="0"/>
        <v>36099.28217</v>
      </c>
      <c r="CO15" s="51">
        <f t="shared" si="0"/>
        <v>39892.49983</v>
      </c>
      <c r="CP15" s="51">
        <f t="shared" si="0"/>
        <v>52597.25</v>
      </c>
      <c r="CQ15" s="51">
        <f t="shared" si="0"/>
        <v>52597.25</v>
      </c>
    </row>
    <row r="16" ht="60" customHeight="1" spans="84:95">
      <c r="CF16" s="30"/>
      <c r="CG16" s="29"/>
      <c r="CH16" s="32"/>
      <c r="CI16" s="31" t="s">
        <v>26</v>
      </c>
      <c r="CJ16" s="29"/>
      <c r="CK16" s="53">
        <f>CL16+CM16+CN16+CO16+CP16+CQ16</f>
        <v>258706.75805</v>
      </c>
      <c r="CL16" s="54">
        <f t="shared" ref="CL16:CQ16" si="1">CL21+CL29+CL35+CL45+CL61</f>
        <v>36924.87276</v>
      </c>
      <c r="CM16" s="55">
        <f t="shared" si="1"/>
        <v>40595.60329</v>
      </c>
      <c r="CN16" s="54">
        <f t="shared" si="1"/>
        <v>36099.28217</v>
      </c>
      <c r="CO16" s="54">
        <f t="shared" si="1"/>
        <v>39892.49983</v>
      </c>
      <c r="CP16" s="54">
        <f t="shared" si="1"/>
        <v>52597.25</v>
      </c>
      <c r="CQ16" s="54">
        <f t="shared" si="1"/>
        <v>52597.25</v>
      </c>
    </row>
    <row r="17" ht="72" customHeight="1" spans="84:95">
      <c r="CF17" s="30"/>
      <c r="CG17" s="29"/>
      <c r="CH17" s="32"/>
      <c r="CI17" s="32"/>
      <c r="CJ17" s="29"/>
      <c r="CK17" s="56"/>
      <c r="CL17" s="57"/>
      <c r="CM17" s="58"/>
      <c r="CN17" s="57"/>
      <c r="CO17" s="57"/>
      <c r="CP17" s="57"/>
      <c r="CQ17" s="57"/>
    </row>
    <row r="18" ht="30" customHeight="1" spans="84:95">
      <c r="CF18" s="30"/>
      <c r="CG18" s="29"/>
      <c r="CH18" s="33"/>
      <c r="CI18" s="33"/>
      <c r="CJ18" s="29"/>
      <c r="CK18" s="59"/>
      <c r="CL18" s="60"/>
      <c r="CM18" s="61"/>
      <c r="CN18" s="60"/>
      <c r="CO18" s="60"/>
      <c r="CP18" s="60"/>
      <c r="CQ18" s="60"/>
    </row>
    <row r="19" customHeight="1" spans="84:95">
      <c r="CF19" s="29" t="s">
        <v>27</v>
      </c>
      <c r="CG19" s="29"/>
      <c r="CH19" s="29"/>
      <c r="CI19" s="29"/>
      <c r="CJ19" s="29"/>
      <c r="CK19" s="29"/>
      <c r="CL19" s="29"/>
      <c r="CM19" s="50"/>
      <c r="CN19" s="29"/>
      <c r="CO19" s="29"/>
      <c r="CP19" s="29"/>
      <c r="CQ19" s="29"/>
    </row>
    <row r="20" ht="30" spans="84:95">
      <c r="CF20" s="34" t="s">
        <v>28</v>
      </c>
      <c r="CG20" s="34" t="s">
        <v>29</v>
      </c>
      <c r="CH20" s="34" t="s">
        <v>30</v>
      </c>
      <c r="CI20" s="34" t="s">
        <v>24</v>
      </c>
      <c r="CJ20" s="11" t="s">
        <v>31</v>
      </c>
      <c r="CK20" s="51">
        <f>CL20+CM20+CN20+CO20+CP20+CQ20</f>
        <v>10455.74287</v>
      </c>
      <c r="CL20" s="51">
        <f>CL21</f>
        <v>1475.2096</v>
      </c>
      <c r="CM20" s="51">
        <f>CM21</f>
        <v>1683.32187</v>
      </c>
      <c r="CN20" s="51">
        <f>CN21</f>
        <v>1673.47775</v>
      </c>
      <c r="CO20" s="51">
        <f>CO21</f>
        <v>1746.73365</v>
      </c>
      <c r="CP20" s="51">
        <f>CP21</f>
        <v>1938.5</v>
      </c>
      <c r="CQ20" s="51">
        <f>CQ21</f>
        <v>1938.5</v>
      </c>
    </row>
    <row r="21" ht="138" customHeight="1" spans="84:95">
      <c r="CF21" s="34"/>
      <c r="CG21" s="34"/>
      <c r="CH21" s="34"/>
      <c r="CI21" s="34" t="s">
        <v>26</v>
      </c>
      <c r="CJ21" s="11"/>
      <c r="CK21" s="62">
        <f>CL21+CM21+CN21+CO21+CP21+CQ21</f>
        <v>10455.74287</v>
      </c>
      <c r="CL21" s="62">
        <f>CL23+CL25+CL27</f>
        <v>1475.2096</v>
      </c>
      <c r="CM21" s="63">
        <f t="shared" ref="CL21:CQ21" si="2">CM23+CM25+CM27</f>
        <v>1683.32187</v>
      </c>
      <c r="CN21" s="63">
        <f t="shared" si="2"/>
        <v>1673.47775</v>
      </c>
      <c r="CO21" s="63">
        <f t="shared" si="2"/>
        <v>1746.73365</v>
      </c>
      <c r="CP21" s="63">
        <f t="shared" si="2"/>
        <v>1938.5</v>
      </c>
      <c r="CQ21" s="62">
        <f t="shared" si="2"/>
        <v>1938.5</v>
      </c>
    </row>
    <row r="22" ht="30" spans="84:95">
      <c r="CF22" s="35" t="s">
        <v>32</v>
      </c>
      <c r="CG22" s="34" t="s">
        <v>33</v>
      </c>
      <c r="CH22" s="34" t="s">
        <v>30</v>
      </c>
      <c r="CI22" s="34" t="s">
        <v>24</v>
      </c>
      <c r="CJ22" s="11" t="s">
        <v>34</v>
      </c>
      <c r="CK22" s="51">
        <f t="shared" ref="CK22:CK65" si="3">CL22+CM22+CN22+CO22+CP22+CQ22</f>
        <v>10095.74287</v>
      </c>
      <c r="CL22" s="51">
        <f t="shared" ref="CL22:CQ22" si="4">CL23</f>
        <v>1475.2096</v>
      </c>
      <c r="CM22" s="52">
        <f t="shared" si="4"/>
        <v>1683.32187</v>
      </c>
      <c r="CN22" s="52">
        <f t="shared" si="4"/>
        <v>1673.47775</v>
      </c>
      <c r="CO22" s="52">
        <f t="shared" si="4"/>
        <v>1746.73365</v>
      </c>
      <c r="CP22" s="52">
        <f t="shared" si="4"/>
        <v>1758.5</v>
      </c>
      <c r="CQ22" s="51">
        <f t="shared" si="4"/>
        <v>1758.5</v>
      </c>
    </row>
    <row r="23" ht="66" customHeight="1" spans="84:95">
      <c r="CF23" s="35"/>
      <c r="CG23" s="34"/>
      <c r="CH23" s="34"/>
      <c r="CI23" s="34" t="s">
        <v>26</v>
      </c>
      <c r="CJ23" s="11"/>
      <c r="CK23" s="62">
        <f t="shared" si="3"/>
        <v>10095.74287</v>
      </c>
      <c r="CL23" s="62">
        <v>1475.2096</v>
      </c>
      <c r="CM23" s="63">
        <v>1683.32187</v>
      </c>
      <c r="CN23" s="63">
        <v>1673.47775</v>
      </c>
      <c r="CO23" s="63">
        <v>1746.73365</v>
      </c>
      <c r="CP23" s="63">
        <v>1758.5</v>
      </c>
      <c r="CQ23" s="62">
        <v>1758.5</v>
      </c>
    </row>
    <row r="24" ht="30" spans="84:95">
      <c r="CF24" s="35" t="s">
        <v>35</v>
      </c>
      <c r="CG24" s="34" t="s">
        <v>36</v>
      </c>
      <c r="CH24" s="34" t="s">
        <v>30</v>
      </c>
      <c r="CI24" s="34" t="s">
        <v>24</v>
      </c>
      <c r="CJ24" s="36"/>
      <c r="CK24" s="51">
        <f t="shared" si="3"/>
        <v>240</v>
      </c>
      <c r="CL24" s="51">
        <f t="shared" ref="CL24:CQ24" si="5">CL25</f>
        <v>0</v>
      </c>
      <c r="CM24" s="52">
        <f t="shared" si="5"/>
        <v>0</v>
      </c>
      <c r="CN24" s="52">
        <f t="shared" si="5"/>
        <v>0</v>
      </c>
      <c r="CO24" s="52">
        <f t="shared" si="5"/>
        <v>0</v>
      </c>
      <c r="CP24" s="52">
        <f t="shared" si="5"/>
        <v>120</v>
      </c>
      <c r="CQ24" s="51">
        <f t="shared" si="5"/>
        <v>120</v>
      </c>
    </row>
    <row r="25" ht="45" spans="84:95">
      <c r="CF25" s="35"/>
      <c r="CG25" s="34"/>
      <c r="CH25" s="34"/>
      <c r="CI25" s="34" t="s">
        <v>26</v>
      </c>
      <c r="CJ25" s="37"/>
      <c r="CK25" s="62">
        <f t="shared" si="3"/>
        <v>240</v>
      </c>
      <c r="CL25" s="62">
        <v>0</v>
      </c>
      <c r="CM25" s="63">
        <v>0</v>
      </c>
      <c r="CN25" s="62">
        <v>0</v>
      </c>
      <c r="CO25" s="62">
        <v>0</v>
      </c>
      <c r="CP25" s="62">
        <v>120</v>
      </c>
      <c r="CQ25" s="62">
        <v>120</v>
      </c>
    </row>
    <row r="26" ht="30" customHeight="1" spans="84:95">
      <c r="CF26" s="38" t="s">
        <v>37</v>
      </c>
      <c r="CG26" s="34" t="s">
        <v>38</v>
      </c>
      <c r="CH26" s="34"/>
      <c r="CI26" s="34" t="s">
        <v>24</v>
      </c>
      <c r="CJ26" s="36"/>
      <c r="CK26" s="51">
        <f t="shared" si="3"/>
        <v>120</v>
      </c>
      <c r="CL26" s="51">
        <f t="shared" ref="CL26:CQ26" si="6">CL27</f>
        <v>0</v>
      </c>
      <c r="CM26" s="52">
        <f t="shared" si="6"/>
        <v>0</v>
      </c>
      <c r="CN26" s="51">
        <f t="shared" si="6"/>
        <v>0</v>
      </c>
      <c r="CO26" s="51">
        <f t="shared" si="6"/>
        <v>0</v>
      </c>
      <c r="CP26" s="51">
        <f t="shared" si="6"/>
        <v>60</v>
      </c>
      <c r="CQ26" s="51">
        <f t="shared" si="6"/>
        <v>60</v>
      </c>
    </row>
    <row r="27" ht="54" customHeight="1" spans="84:95">
      <c r="CF27" s="38"/>
      <c r="CG27" s="34"/>
      <c r="CH27" s="34"/>
      <c r="CI27" s="34" t="s">
        <v>26</v>
      </c>
      <c r="CJ27" s="37"/>
      <c r="CK27" s="62">
        <f t="shared" si="3"/>
        <v>120</v>
      </c>
      <c r="CL27" s="62">
        <v>0</v>
      </c>
      <c r="CM27" s="63">
        <v>0</v>
      </c>
      <c r="CN27" s="62">
        <v>0</v>
      </c>
      <c r="CO27" s="62">
        <v>0</v>
      </c>
      <c r="CP27" s="62">
        <v>60</v>
      </c>
      <c r="CQ27" s="62">
        <v>60</v>
      </c>
    </row>
    <row r="28" ht="30" customHeight="1" spans="84:95">
      <c r="CF28" s="34" t="s">
        <v>39</v>
      </c>
      <c r="CG28" s="34" t="s">
        <v>40</v>
      </c>
      <c r="CH28" s="36" t="s">
        <v>41</v>
      </c>
      <c r="CI28" s="34" t="s">
        <v>24</v>
      </c>
      <c r="CJ28" s="11" t="s">
        <v>42</v>
      </c>
      <c r="CK28" s="51">
        <f t="shared" si="3"/>
        <v>460</v>
      </c>
      <c r="CL28" s="51">
        <f t="shared" ref="CL28:CQ28" si="7">CL29</f>
        <v>110</v>
      </c>
      <c r="CM28" s="52">
        <f t="shared" si="7"/>
        <v>110</v>
      </c>
      <c r="CN28" s="51">
        <f t="shared" si="7"/>
        <v>0</v>
      </c>
      <c r="CO28" s="51">
        <f t="shared" si="7"/>
        <v>0</v>
      </c>
      <c r="CP28" s="51">
        <f t="shared" si="7"/>
        <v>120</v>
      </c>
      <c r="CQ28" s="51">
        <f t="shared" si="7"/>
        <v>120</v>
      </c>
    </row>
    <row r="29" ht="112" customHeight="1" spans="84:95">
      <c r="CF29" s="34"/>
      <c r="CG29" s="34"/>
      <c r="CH29" s="37"/>
      <c r="CI29" s="34" t="s">
        <v>26</v>
      </c>
      <c r="CJ29" s="11"/>
      <c r="CK29" s="62">
        <f t="shared" si="3"/>
        <v>460</v>
      </c>
      <c r="CL29" s="62">
        <f t="shared" ref="CL29:CQ29" si="8">CL31+CL33</f>
        <v>110</v>
      </c>
      <c r="CM29" s="63">
        <f t="shared" si="8"/>
        <v>110</v>
      </c>
      <c r="CN29" s="62">
        <v>0</v>
      </c>
      <c r="CO29" s="62">
        <v>0</v>
      </c>
      <c r="CP29" s="62">
        <f t="shared" si="8"/>
        <v>120</v>
      </c>
      <c r="CQ29" s="62">
        <f t="shared" si="8"/>
        <v>120</v>
      </c>
    </row>
    <row r="30" ht="30" customHeight="1" spans="84:95">
      <c r="CF30" s="35" t="s">
        <v>43</v>
      </c>
      <c r="CG30" s="34" t="s">
        <v>44</v>
      </c>
      <c r="CH30" s="34" t="s">
        <v>45</v>
      </c>
      <c r="CI30" s="34" t="s">
        <v>24</v>
      </c>
      <c r="CJ30" s="11" t="s">
        <v>46</v>
      </c>
      <c r="CK30" s="51">
        <f t="shared" si="3"/>
        <v>100</v>
      </c>
      <c r="CL30" s="51">
        <f t="shared" ref="CL30:CQ30" si="9">CL31</f>
        <v>20</v>
      </c>
      <c r="CM30" s="52">
        <f t="shared" si="9"/>
        <v>20</v>
      </c>
      <c r="CN30" s="51">
        <f t="shared" si="9"/>
        <v>0</v>
      </c>
      <c r="CO30" s="51">
        <f t="shared" si="9"/>
        <v>0</v>
      </c>
      <c r="CP30" s="51">
        <f t="shared" si="9"/>
        <v>30</v>
      </c>
      <c r="CQ30" s="51">
        <f t="shared" si="9"/>
        <v>30</v>
      </c>
    </row>
    <row r="31" ht="156" customHeight="1" spans="84:95">
      <c r="CF31" s="35"/>
      <c r="CG31" s="34"/>
      <c r="CH31" s="34"/>
      <c r="CI31" s="34" t="s">
        <v>26</v>
      </c>
      <c r="CJ31" s="11"/>
      <c r="CK31" s="62">
        <f t="shared" si="3"/>
        <v>100</v>
      </c>
      <c r="CL31" s="62">
        <v>20</v>
      </c>
      <c r="CM31" s="63">
        <v>20</v>
      </c>
      <c r="CN31" s="62">
        <v>0</v>
      </c>
      <c r="CO31" s="62">
        <v>0</v>
      </c>
      <c r="CP31" s="62">
        <v>30</v>
      </c>
      <c r="CQ31" s="62">
        <v>30</v>
      </c>
    </row>
    <row r="32" ht="31" customHeight="1" spans="84:95">
      <c r="CF32" s="35" t="s">
        <v>47</v>
      </c>
      <c r="CG32" s="34" t="s">
        <v>48</v>
      </c>
      <c r="CH32" s="36" t="s">
        <v>41</v>
      </c>
      <c r="CI32" s="34" t="s">
        <v>24</v>
      </c>
      <c r="CJ32" s="11" t="s">
        <v>49</v>
      </c>
      <c r="CK32" s="51">
        <f t="shared" si="3"/>
        <v>360</v>
      </c>
      <c r="CL32" s="51">
        <f t="shared" ref="CL32:CQ32" si="10">CL33</f>
        <v>90</v>
      </c>
      <c r="CM32" s="52">
        <f t="shared" si="10"/>
        <v>90</v>
      </c>
      <c r="CN32" s="51">
        <f t="shared" si="10"/>
        <v>0</v>
      </c>
      <c r="CO32" s="51">
        <f t="shared" si="10"/>
        <v>0</v>
      </c>
      <c r="CP32" s="51">
        <f t="shared" si="10"/>
        <v>90</v>
      </c>
      <c r="CQ32" s="51">
        <f t="shared" si="10"/>
        <v>90</v>
      </c>
    </row>
    <row r="33" ht="111" customHeight="1" spans="84:95">
      <c r="CF33" s="35"/>
      <c r="CG33" s="34"/>
      <c r="CH33" s="37"/>
      <c r="CI33" s="34" t="s">
        <v>26</v>
      </c>
      <c r="CJ33" s="11"/>
      <c r="CK33" s="62">
        <f t="shared" si="3"/>
        <v>360</v>
      </c>
      <c r="CL33" s="62">
        <v>90</v>
      </c>
      <c r="CM33" s="63">
        <v>90</v>
      </c>
      <c r="CN33" s="62">
        <v>0</v>
      </c>
      <c r="CO33" s="62">
        <v>0</v>
      </c>
      <c r="CP33" s="62">
        <v>90</v>
      </c>
      <c r="CQ33" s="62">
        <v>90</v>
      </c>
    </row>
    <row r="34" ht="30" spans="84:95">
      <c r="CF34" s="34" t="s">
        <v>50</v>
      </c>
      <c r="CG34" s="34" t="s">
        <v>51</v>
      </c>
      <c r="CH34" s="34" t="s">
        <v>52</v>
      </c>
      <c r="CI34" s="34" t="s">
        <v>24</v>
      </c>
      <c r="CJ34" s="39"/>
      <c r="CK34" s="51">
        <f t="shared" si="3"/>
        <v>10054.5</v>
      </c>
      <c r="CL34" s="51">
        <f t="shared" ref="CL34:CQ34" si="11">CL35</f>
        <v>0</v>
      </c>
      <c r="CM34" s="52">
        <f t="shared" si="11"/>
        <v>5854.5</v>
      </c>
      <c r="CN34" s="51">
        <f t="shared" si="11"/>
        <v>0</v>
      </c>
      <c r="CO34" s="51">
        <f t="shared" si="11"/>
        <v>0</v>
      </c>
      <c r="CP34" s="51">
        <f t="shared" si="11"/>
        <v>2100</v>
      </c>
      <c r="CQ34" s="51">
        <f t="shared" si="11"/>
        <v>2100</v>
      </c>
    </row>
    <row r="35" ht="110" customHeight="1" spans="84:95">
      <c r="CF35" s="34"/>
      <c r="CG35" s="34"/>
      <c r="CH35" s="34"/>
      <c r="CI35" s="34" t="s">
        <v>26</v>
      </c>
      <c r="CJ35" s="40"/>
      <c r="CK35" s="62">
        <f t="shared" si="3"/>
        <v>10054.5</v>
      </c>
      <c r="CL35" s="62">
        <f t="shared" ref="CL35:CQ35" si="12">CL37+CL39+CL41+CL43</f>
        <v>0</v>
      </c>
      <c r="CM35" s="63">
        <f t="shared" si="12"/>
        <v>5854.5</v>
      </c>
      <c r="CN35" s="62">
        <f t="shared" si="12"/>
        <v>0</v>
      </c>
      <c r="CO35" s="62">
        <f t="shared" si="12"/>
        <v>0</v>
      </c>
      <c r="CP35" s="62">
        <f t="shared" si="12"/>
        <v>2100</v>
      </c>
      <c r="CQ35" s="62">
        <f t="shared" si="12"/>
        <v>2100</v>
      </c>
    </row>
    <row r="36" ht="30" spans="84:95">
      <c r="CF36" s="35" t="s">
        <v>53</v>
      </c>
      <c r="CG36" s="34" t="s">
        <v>54</v>
      </c>
      <c r="CH36" s="34" t="s">
        <v>45</v>
      </c>
      <c r="CI36" s="34" t="s">
        <v>24</v>
      </c>
      <c r="CJ36" s="39"/>
      <c r="CK36" s="51">
        <f t="shared" si="3"/>
        <v>20</v>
      </c>
      <c r="CL36" s="51">
        <f t="shared" ref="CL36:CQ36" si="13">CL37</f>
        <v>0</v>
      </c>
      <c r="CM36" s="52">
        <f t="shared" si="13"/>
        <v>0</v>
      </c>
      <c r="CN36" s="51">
        <f t="shared" si="13"/>
        <v>0</v>
      </c>
      <c r="CO36" s="51">
        <f t="shared" si="13"/>
        <v>0</v>
      </c>
      <c r="CP36" s="51">
        <f t="shared" si="13"/>
        <v>10</v>
      </c>
      <c r="CQ36" s="51">
        <f t="shared" si="13"/>
        <v>10</v>
      </c>
    </row>
    <row r="37" ht="168" customHeight="1" spans="84:95">
      <c r="CF37" s="35"/>
      <c r="CG37" s="34"/>
      <c r="CH37" s="34"/>
      <c r="CI37" s="34" t="s">
        <v>26</v>
      </c>
      <c r="CJ37" s="40"/>
      <c r="CK37" s="62">
        <f t="shared" si="3"/>
        <v>20</v>
      </c>
      <c r="CL37" s="62">
        <v>0</v>
      </c>
      <c r="CM37" s="63">
        <v>0</v>
      </c>
      <c r="CN37" s="62">
        <v>0</v>
      </c>
      <c r="CO37" s="62">
        <v>0</v>
      </c>
      <c r="CP37" s="62">
        <v>10</v>
      </c>
      <c r="CQ37" s="62">
        <v>10</v>
      </c>
    </row>
    <row r="38" ht="30" spans="84:95">
      <c r="CF38" s="38" t="s">
        <v>55</v>
      </c>
      <c r="CG38" s="34" t="s">
        <v>56</v>
      </c>
      <c r="CH38" s="34" t="s">
        <v>30</v>
      </c>
      <c r="CI38" s="34" t="s">
        <v>24</v>
      </c>
      <c r="CJ38" s="36"/>
      <c r="CK38" s="51">
        <f t="shared" si="3"/>
        <v>20</v>
      </c>
      <c r="CL38" s="51">
        <f t="shared" ref="CL38:CQ38" si="14">CL39</f>
        <v>0</v>
      </c>
      <c r="CM38" s="52">
        <f t="shared" si="14"/>
        <v>0</v>
      </c>
      <c r="CN38" s="51">
        <f t="shared" si="14"/>
        <v>0</v>
      </c>
      <c r="CO38" s="51">
        <f t="shared" si="14"/>
        <v>0</v>
      </c>
      <c r="CP38" s="51">
        <f t="shared" si="14"/>
        <v>10</v>
      </c>
      <c r="CQ38" s="51">
        <f t="shared" si="14"/>
        <v>10</v>
      </c>
    </row>
    <row r="39" ht="60" customHeight="1" spans="84:95">
      <c r="CF39" s="38"/>
      <c r="CG39" s="34"/>
      <c r="CH39" s="34"/>
      <c r="CI39" s="34" t="s">
        <v>26</v>
      </c>
      <c r="CJ39" s="37"/>
      <c r="CK39" s="62">
        <f t="shared" si="3"/>
        <v>20</v>
      </c>
      <c r="CL39" s="62">
        <v>0</v>
      </c>
      <c r="CM39" s="63">
        <v>0</v>
      </c>
      <c r="CN39" s="62">
        <v>0</v>
      </c>
      <c r="CO39" s="62">
        <v>0</v>
      </c>
      <c r="CP39" s="62">
        <v>10</v>
      </c>
      <c r="CQ39" s="62">
        <v>10</v>
      </c>
    </row>
    <row r="40" ht="30" spans="84:95">
      <c r="CF40" s="38" t="s">
        <v>57</v>
      </c>
      <c r="CG40" s="34" t="s">
        <v>58</v>
      </c>
      <c r="CH40" s="34" t="s">
        <v>59</v>
      </c>
      <c r="CI40" s="34" t="s">
        <v>24</v>
      </c>
      <c r="CJ40" s="36"/>
      <c r="CK40" s="51">
        <f t="shared" si="3"/>
        <v>4160</v>
      </c>
      <c r="CL40" s="51">
        <f t="shared" ref="CL40:CQ40" si="15">CL41</f>
        <v>0</v>
      </c>
      <c r="CM40" s="52">
        <f t="shared" si="15"/>
        <v>0</v>
      </c>
      <c r="CN40" s="51">
        <f t="shared" si="15"/>
        <v>0</v>
      </c>
      <c r="CO40" s="51">
        <f t="shared" si="15"/>
        <v>0</v>
      </c>
      <c r="CP40" s="51">
        <f t="shared" si="15"/>
        <v>2080</v>
      </c>
      <c r="CQ40" s="51">
        <f t="shared" si="15"/>
        <v>2080</v>
      </c>
    </row>
    <row r="41" ht="60" customHeight="1" spans="84:95">
      <c r="CF41" s="38"/>
      <c r="CG41" s="34"/>
      <c r="CH41" s="34"/>
      <c r="CI41" s="34" t="s">
        <v>26</v>
      </c>
      <c r="CJ41" s="37"/>
      <c r="CK41" s="62">
        <f t="shared" si="3"/>
        <v>4160</v>
      </c>
      <c r="CL41" s="62">
        <v>0</v>
      </c>
      <c r="CM41" s="63">
        <v>0</v>
      </c>
      <c r="CN41" s="62">
        <v>0</v>
      </c>
      <c r="CO41" s="62">
        <v>0</v>
      </c>
      <c r="CP41" s="62">
        <v>2080</v>
      </c>
      <c r="CQ41" s="62">
        <v>2080</v>
      </c>
    </row>
    <row r="42" ht="30" spans="84:95">
      <c r="CF42" s="41" t="s">
        <v>60</v>
      </c>
      <c r="CG42" s="34" t="s">
        <v>61</v>
      </c>
      <c r="CH42" s="34" t="s">
        <v>30</v>
      </c>
      <c r="CI42" s="34" t="s">
        <v>24</v>
      </c>
      <c r="CJ42" s="42" t="s">
        <v>62</v>
      </c>
      <c r="CK42" s="51">
        <f t="shared" si="3"/>
        <v>5854.5</v>
      </c>
      <c r="CL42" s="51">
        <f t="shared" ref="CL42:CQ42" si="16">CL43</f>
        <v>0</v>
      </c>
      <c r="CM42" s="52">
        <f t="shared" si="16"/>
        <v>5854.5</v>
      </c>
      <c r="CN42" s="51">
        <f t="shared" si="16"/>
        <v>0</v>
      </c>
      <c r="CO42" s="51">
        <f t="shared" si="16"/>
        <v>0</v>
      </c>
      <c r="CP42" s="51">
        <f t="shared" si="16"/>
        <v>0</v>
      </c>
      <c r="CQ42" s="51">
        <f t="shared" si="16"/>
        <v>0</v>
      </c>
    </row>
    <row r="43" ht="60" customHeight="1" spans="84:95">
      <c r="CF43" s="41"/>
      <c r="CG43" s="34"/>
      <c r="CH43" s="34"/>
      <c r="CI43" s="34" t="s">
        <v>26</v>
      </c>
      <c r="CJ43" s="43"/>
      <c r="CK43" s="62">
        <f t="shared" si="3"/>
        <v>5854.5</v>
      </c>
      <c r="CL43" s="62">
        <v>0</v>
      </c>
      <c r="CM43" s="63">
        <v>5854.5</v>
      </c>
      <c r="CN43" s="62">
        <v>0</v>
      </c>
      <c r="CO43" s="62">
        <v>0</v>
      </c>
      <c r="CP43" s="62">
        <v>0</v>
      </c>
      <c r="CQ43" s="62">
        <v>0</v>
      </c>
    </row>
    <row r="44" ht="30" spans="1:95">
      <c r="A44" s="16"/>
      <c r="B44" s="16"/>
      <c r="C44" s="16"/>
      <c r="D44" s="16"/>
      <c r="E44" s="16"/>
      <c r="F44" s="16"/>
      <c r="G44" s="16"/>
      <c r="H44" s="17"/>
      <c r="I44" s="17"/>
      <c r="J44" s="16"/>
      <c r="K44" s="17"/>
      <c r="L44" s="17"/>
      <c r="M44" s="16"/>
      <c r="N44" s="16"/>
      <c r="O44" s="17"/>
      <c r="P44" s="17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34" t="s">
        <v>63</v>
      </c>
      <c r="CG44" s="34" t="s">
        <v>64</v>
      </c>
      <c r="CH44" s="34" t="s">
        <v>30</v>
      </c>
      <c r="CI44" s="34" t="s">
        <v>24</v>
      </c>
      <c r="CJ44" s="36"/>
      <c r="CK44" s="51">
        <f t="shared" si="3"/>
        <v>9080</v>
      </c>
      <c r="CL44" s="51">
        <f t="shared" ref="CL44:CQ44" si="17">CL45</f>
        <v>0</v>
      </c>
      <c r="CM44" s="52">
        <f t="shared" si="17"/>
        <v>0</v>
      </c>
      <c r="CN44" s="51">
        <f t="shared" si="17"/>
        <v>0</v>
      </c>
      <c r="CO44" s="51">
        <f t="shared" si="17"/>
        <v>0</v>
      </c>
      <c r="CP44" s="51">
        <f t="shared" si="17"/>
        <v>4540</v>
      </c>
      <c r="CQ44" s="51">
        <f t="shared" si="17"/>
        <v>4540</v>
      </c>
    </row>
    <row r="45" ht="60" customHeight="1" spans="1:95">
      <c r="A45" s="16"/>
      <c r="B45" s="16"/>
      <c r="C45" s="16"/>
      <c r="D45" s="16"/>
      <c r="E45" s="16"/>
      <c r="F45" s="16"/>
      <c r="G45" s="16"/>
      <c r="H45" s="17"/>
      <c r="I45" s="17"/>
      <c r="J45" s="16"/>
      <c r="K45" s="17"/>
      <c r="L45" s="17"/>
      <c r="M45" s="16"/>
      <c r="N45" s="16"/>
      <c r="O45" s="17"/>
      <c r="P45" s="17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34"/>
      <c r="CG45" s="34"/>
      <c r="CH45" s="34"/>
      <c r="CI45" s="34" t="s">
        <v>26</v>
      </c>
      <c r="CJ45" s="37"/>
      <c r="CK45" s="51">
        <f t="shared" si="3"/>
        <v>9080</v>
      </c>
      <c r="CL45" s="62">
        <f t="shared" ref="CL45:CQ45" si="18">CL47+CL49+CL51+CL53+CL55+CL57+CL59</f>
        <v>0</v>
      </c>
      <c r="CM45" s="63">
        <f t="shared" si="18"/>
        <v>0</v>
      </c>
      <c r="CN45" s="62">
        <f t="shared" si="18"/>
        <v>0</v>
      </c>
      <c r="CO45" s="62">
        <v>0</v>
      </c>
      <c r="CP45" s="62">
        <f t="shared" si="18"/>
        <v>4540</v>
      </c>
      <c r="CQ45" s="62">
        <f t="shared" si="18"/>
        <v>4540</v>
      </c>
    </row>
    <row r="46" ht="30" spans="1:95">
      <c r="A46" s="16"/>
      <c r="B46" s="16"/>
      <c r="C46" s="16"/>
      <c r="D46" s="16"/>
      <c r="E46" s="16"/>
      <c r="F46" s="16"/>
      <c r="G46" s="16"/>
      <c r="H46" s="17"/>
      <c r="I46" s="17"/>
      <c r="J46" s="16"/>
      <c r="K46" s="17"/>
      <c r="L46" s="17"/>
      <c r="M46" s="16"/>
      <c r="N46" s="16"/>
      <c r="O46" s="17"/>
      <c r="P46" s="17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35" t="s">
        <v>65</v>
      </c>
      <c r="CG46" s="34" t="s">
        <v>66</v>
      </c>
      <c r="CH46" s="34" t="s">
        <v>30</v>
      </c>
      <c r="CI46" s="34" t="s">
        <v>24</v>
      </c>
      <c r="CJ46" s="36"/>
      <c r="CK46" s="51">
        <f t="shared" si="3"/>
        <v>1640</v>
      </c>
      <c r="CL46" s="51">
        <f t="shared" ref="CL46:CQ46" si="19">CL47</f>
        <v>0</v>
      </c>
      <c r="CM46" s="52">
        <f t="shared" si="19"/>
        <v>0</v>
      </c>
      <c r="CN46" s="51">
        <f t="shared" si="19"/>
        <v>0</v>
      </c>
      <c r="CO46" s="51">
        <f t="shared" si="19"/>
        <v>0</v>
      </c>
      <c r="CP46" s="51">
        <f t="shared" si="19"/>
        <v>820</v>
      </c>
      <c r="CQ46" s="51">
        <f t="shared" si="19"/>
        <v>820</v>
      </c>
    </row>
    <row r="47" ht="60" customHeight="1" spans="1:95">
      <c r="A47" s="16"/>
      <c r="B47" s="16"/>
      <c r="C47" s="16"/>
      <c r="D47" s="16"/>
      <c r="E47" s="16"/>
      <c r="F47" s="16"/>
      <c r="G47" s="16"/>
      <c r="H47" s="17"/>
      <c r="I47" s="17"/>
      <c r="J47" s="16"/>
      <c r="K47" s="17"/>
      <c r="L47" s="17"/>
      <c r="M47" s="16"/>
      <c r="N47" s="16"/>
      <c r="O47" s="17"/>
      <c r="P47" s="17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35"/>
      <c r="CG47" s="34"/>
      <c r="CH47" s="34"/>
      <c r="CI47" s="34" t="s">
        <v>26</v>
      </c>
      <c r="CJ47" s="37"/>
      <c r="CK47" s="62">
        <f t="shared" si="3"/>
        <v>1640</v>
      </c>
      <c r="CL47" s="62">
        <v>0</v>
      </c>
      <c r="CM47" s="63">
        <v>0</v>
      </c>
      <c r="CN47" s="62">
        <v>0</v>
      </c>
      <c r="CO47" s="62">
        <v>0</v>
      </c>
      <c r="CP47" s="62">
        <v>820</v>
      </c>
      <c r="CQ47" s="62">
        <v>820</v>
      </c>
    </row>
    <row r="48" ht="30" spans="1:95">
      <c r="A48" s="16"/>
      <c r="B48" s="16"/>
      <c r="C48" s="16"/>
      <c r="D48" s="16"/>
      <c r="E48" s="16"/>
      <c r="F48" s="16"/>
      <c r="G48" s="16"/>
      <c r="H48" s="17"/>
      <c r="I48" s="17"/>
      <c r="J48" s="16"/>
      <c r="K48" s="17"/>
      <c r="L48" s="17"/>
      <c r="M48" s="16"/>
      <c r="N48" s="16"/>
      <c r="O48" s="17"/>
      <c r="P48" s="17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35" t="s">
        <v>67</v>
      </c>
      <c r="CG48" s="34" t="s">
        <v>68</v>
      </c>
      <c r="CH48" s="34" t="s">
        <v>30</v>
      </c>
      <c r="CI48" s="34" t="s">
        <v>24</v>
      </c>
      <c r="CJ48" s="36"/>
      <c r="CK48" s="51">
        <f t="shared" si="3"/>
        <v>4900</v>
      </c>
      <c r="CL48" s="51">
        <f t="shared" ref="CL48:CQ48" si="20">CL49</f>
        <v>0</v>
      </c>
      <c r="CM48" s="52">
        <f t="shared" si="20"/>
        <v>0</v>
      </c>
      <c r="CN48" s="51">
        <f t="shared" si="20"/>
        <v>0</v>
      </c>
      <c r="CO48" s="51">
        <f t="shared" si="20"/>
        <v>0</v>
      </c>
      <c r="CP48" s="51">
        <f t="shared" si="20"/>
        <v>2450</v>
      </c>
      <c r="CQ48" s="51">
        <f t="shared" si="20"/>
        <v>2450</v>
      </c>
    </row>
    <row r="49" ht="60" customHeight="1" spans="1:95">
      <c r="A49" s="16"/>
      <c r="B49" s="16"/>
      <c r="C49" s="16"/>
      <c r="D49" s="16"/>
      <c r="E49" s="16"/>
      <c r="F49" s="16"/>
      <c r="G49" s="16"/>
      <c r="H49" s="17"/>
      <c r="I49" s="17"/>
      <c r="J49" s="16"/>
      <c r="K49" s="17"/>
      <c r="L49" s="17"/>
      <c r="M49" s="16"/>
      <c r="N49" s="16"/>
      <c r="O49" s="17"/>
      <c r="P49" s="17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35"/>
      <c r="CG49" s="34"/>
      <c r="CH49" s="34"/>
      <c r="CI49" s="34" t="s">
        <v>26</v>
      </c>
      <c r="CJ49" s="37"/>
      <c r="CK49" s="62">
        <f t="shared" si="3"/>
        <v>4900</v>
      </c>
      <c r="CL49" s="62">
        <v>0</v>
      </c>
      <c r="CM49" s="63">
        <v>0</v>
      </c>
      <c r="CN49" s="62">
        <v>0</v>
      </c>
      <c r="CO49" s="62">
        <v>0</v>
      </c>
      <c r="CP49" s="62">
        <v>2450</v>
      </c>
      <c r="CQ49" s="62">
        <v>2450</v>
      </c>
    </row>
    <row r="50" ht="30" spans="1:95">
      <c r="A50" s="16"/>
      <c r="B50" s="16"/>
      <c r="C50" s="16"/>
      <c r="D50" s="16"/>
      <c r="E50" s="16"/>
      <c r="F50" s="16"/>
      <c r="G50" s="16"/>
      <c r="H50" s="17"/>
      <c r="I50" s="17"/>
      <c r="J50" s="16"/>
      <c r="K50" s="17"/>
      <c r="L50" s="17"/>
      <c r="M50" s="16"/>
      <c r="N50" s="16"/>
      <c r="O50" s="17"/>
      <c r="P50" s="17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35" t="s">
        <v>69</v>
      </c>
      <c r="CG50" s="34" t="s">
        <v>70</v>
      </c>
      <c r="CH50" s="34" t="s">
        <v>30</v>
      </c>
      <c r="CI50" s="34" t="s">
        <v>24</v>
      </c>
      <c r="CJ50" s="36"/>
      <c r="CK50" s="51">
        <f t="shared" si="3"/>
        <v>300</v>
      </c>
      <c r="CL50" s="51">
        <f t="shared" ref="CL50:CQ50" si="21">CL51</f>
        <v>0</v>
      </c>
      <c r="CM50" s="52">
        <f t="shared" si="21"/>
        <v>0</v>
      </c>
      <c r="CN50" s="51">
        <f t="shared" si="21"/>
        <v>0</v>
      </c>
      <c r="CO50" s="51">
        <f t="shared" si="21"/>
        <v>0</v>
      </c>
      <c r="CP50" s="51">
        <f t="shared" si="21"/>
        <v>150</v>
      </c>
      <c r="CQ50" s="51">
        <f t="shared" si="21"/>
        <v>150</v>
      </c>
    </row>
    <row r="51" ht="60" customHeight="1" spans="1:95">
      <c r="A51" s="16"/>
      <c r="B51" s="16"/>
      <c r="C51" s="16"/>
      <c r="D51" s="16"/>
      <c r="E51" s="16"/>
      <c r="F51" s="16"/>
      <c r="G51" s="16"/>
      <c r="H51" s="17"/>
      <c r="I51" s="17"/>
      <c r="J51" s="16"/>
      <c r="K51" s="17"/>
      <c r="L51" s="17"/>
      <c r="M51" s="16"/>
      <c r="N51" s="16"/>
      <c r="O51" s="17"/>
      <c r="P51" s="17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35"/>
      <c r="CG51" s="34"/>
      <c r="CH51" s="34"/>
      <c r="CI51" s="34" t="s">
        <v>26</v>
      </c>
      <c r="CJ51" s="37"/>
      <c r="CK51" s="62">
        <f t="shared" si="3"/>
        <v>300</v>
      </c>
      <c r="CL51" s="62">
        <v>0</v>
      </c>
      <c r="CM51" s="63">
        <v>0</v>
      </c>
      <c r="CN51" s="62">
        <v>0</v>
      </c>
      <c r="CO51" s="62">
        <v>0</v>
      </c>
      <c r="CP51" s="62">
        <v>150</v>
      </c>
      <c r="CQ51" s="62">
        <v>150</v>
      </c>
    </row>
    <row r="52" ht="30" spans="1:95">
      <c r="A52" s="16"/>
      <c r="B52" s="16"/>
      <c r="C52" s="16"/>
      <c r="D52" s="16"/>
      <c r="E52" s="16"/>
      <c r="F52" s="16"/>
      <c r="G52" s="16"/>
      <c r="H52" s="17"/>
      <c r="I52" s="17"/>
      <c r="J52" s="16"/>
      <c r="K52" s="17"/>
      <c r="L52" s="17"/>
      <c r="M52" s="16"/>
      <c r="N52" s="16"/>
      <c r="O52" s="17"/>
      <c r="P52" s="17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35" t="s">
        <v>71</v>
      </c>
      <c r="CG52" s="34" t="s">
        <v>72</v>
      </c>
      <c r="CH52" s="34" t="s">
        <v>30</v>
      </c>
      <c r="CI52" s="34" t="s">
        <v>24</v>
      </c>
      <c r="CJ52" s="36"/>
      <c r="CK52" s="51">
        <f t="shared" si="3"/>
        <v>500</v>
      </c>
      <c r="CL52" s="51">
        <f t="shared" ref="CL52:CQ52" si="22">CL53</f>
        <v>0</v>
      </c>
      <c r="CM52" s="52">
        <f t="shared" si="22"/>
        <v>0</v>
      </c>
      <c r="CN52" s="51">
        <f t="shared" si="22"/>
        <v>0</v>
      </c>
      <c r="CO52" s="51">
        <f t="shared" si="22"/>
        <v>0</v>
      </c>
      <c r="CP52" s="51">
        <f t="shared" si="22"/>
        <v>250</v>
      </c>
      <c r="CQ52" s="51">
        <f t="shared" si="22"/>
        <v>250</v>
      </c>
    </row>
    <row r="53" ht="60" customHeight="1" spans="1:95">
      <c r="A53" s="16"/>
      <c r="B53" s="16"/>
      <c r="C53" s="16"/>
      <c r="D53" s="16"/>
      <c r="E53" s="16"/>
      <c r="F53" s="16"/>
      <c r="G53" s="16"/>
      <c r="H53" s="17"/>
      <c r="I53" s="17"/>
      <c r="J53" s="16"/>
      <c r="K53" s="17"/>
      <c r="L53" s="17"/>
      <c r="M53" s="16"/>
      <c r="N53" s="16"/>
      <c r="O53" s="17"/>
      <c r="P53" s="17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35"/>
      <c r="CG53" s="34"/>
      <c r="CH53" s="34"/>
      <c r="CI53" s="34" t="s">
        <v>26</v>
      </c>
      <c r="CJ53" s="37"/>
      <c r="CK53" s="62">
        <f t="shared" si="3"/>
        <v>500</v>
      </c>
      <c r="CL53" s="62">
        <v>0</v>
      </c>
      <c r="CM53" s="63">
        <v>0</v>
      </c>
      <c r="CN53" s="62">
        <v>0</v>
      </c>
      <c r="CO53" s="62">
        <v>0</v>
      </c>
      <c r="CP53" s="62">
        <v>250</v>
      </c>
      <c r="CQ53" s="62">
        <v>250</v>
      </c>
    </row>
    <row r="54" ht="30" customHeight="1" spans="1:95">
      <c r="A54" s="16"/>
      <c r="B54" s="16"/>
      <c r="C54" s="16"/>
      <c r="D54" s="16"/>
      <c r="E54" s="16"/>
      <c r="F54" s="16"/>
      <c r="G54" s="16"/>
      <c r="H54" s="17"/>
      <c r="I54" s="17"/>
      <c r="J54" s="16"/>
      <c r="K54" s="17"/>
      <c r="L54" s="17"/>
      <c r="M54" s="16"/>
      <c r="N54" s="16"/>
      <c r="O54" s="17"/>
      <c r="P54" s="17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35" t="s">
        <v>73</v>
      </c>
      <c r="CG54" s="34" t="s">
        <v>74</v>
      </c>
      <c r="CH54" s="34" t="s">
        <v>30</v>
      </c>
      <c r="CI54" s="34" t="s">
        <v>24</v>
      </c>
      <c r="CJ54" s="36"/>
      <c r="CK54" s="51">
        <f t="shared" si="3"/>
        <v>1700</v>
      </c>
      <c r="CL54" s="51">
        <f t="shared" ref="CL54:CQ54" si="23">CL55</f>
        <v>0</v>
      </c>
      <c r="CM54" s="52">
        <f t="shared" si="23"/>
        <v>0</v>
      </c>
      <c r="CN54" s="51">
        <f t="shared" si="23"/>
        <v>0</v>
      </c>
      <c r="CO54" s="51">
        <f t="shared" si="23"/>
        <v>0</v>
      </c>
      <c r="CP54" s="51">
        <f t="shared" si="23"/>
        <v>850</v>
      </c>
      <c r="CQ54" s="51">
        <f t="shared" si="23"/>
        <v>850</v>
      </c>
    </row>
    <row r="55" ht="45" spans="1:95">
      <c r="A55" s="16"/>
      <c r="B55" s="16"/>
      <c r="C55" s="16"/>
      <c r="D55" s="16"/>
      <c r="E55" s="16"/>
      <c r="F55" s="16"/>
      <c r="G55" s="16"/>
      <c r="H55" s="17"/>
      <c r="I55" s="17"/>
      <c r="J55" s="16"/>
      <c r="K55" s="17"/>
      <c r="L55" s="17"/>
      <c r="M55" s="16"/>
      <c r="N55" s="16"/>
      <c r="O55" s="17"/>
      <c r="P55" s="17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35"/>
      <c r="CG55" s="34"/>
      <c r="CH55" s="34"/>
      <c r="CI55" s="34" t="s">
        <v>26</v>
      </c>
      <c r="CJ55" s="37"/>
      <c r="CK55" s="62">
        <f t="shared" si="3"/>
        <v>1700</v>
      </c>
      <c r="CL55" s="62">
        <v>0</v>
      </c>
      <c r="CM55" s="63">
        <v>0</v>
      </c>
      <c r="CN55" s="62">
        <v>0</v>
      </c>
      <c r="CO55" s="62">
        <v>0</v>
      </c>
      <c r="CP55" s="62">
        <v>850</v>
      </c>
      <c r="CQ55" s="62">
        <v>850</v>
      </c>
    </row>
    <row r="56" ht="30" spans="1:95">
      <c r="A56" s="16"/>
      <c r="B56" s="16"/>
      <c r="C56" s="16"/>
      <c r="D56" s="16"/>
      <c r="E56" s="16"/>
      <c r="F56" s="16"/>
      <c r="G56" s="16"/>
      <c r="H56" s="17"/>
      <c r="I56" s="17"/>
      <c r="J56" s="16"/>
      <c r="K56" s="17"/>
      <c r="L56" s="17"/>
      <c r="M56" s="16"/>
      <c r="N56" s="16"/>
      <c r="O56" s="17"/>
      <c r="P56" s="17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35" t="s">
        <v>75</v>
      </c>
      <c r="CG56" s="34" t="s">
        <v>76</v>
      </c>
      <c r="CH56" s="34" t="s">
        <v>45</v>
      </c>
      <c r="CI56" s="34" t="s">
        <v>24</v>
      </c>
      <c r="CJ56" s="36"/>
      <c r="CK56" s="51">
        <f t="shared" si="3"/>
        <v>20</v>
      </c>
      <c r="CL56" s="51">
        <f t="shared" ref="CL56:CQ56" si="24">CL57</f>
        <v>0</v>
      </c>
      <c r="CM56" s="52">
        <f t="shared" si="24"/>
        <v>0</v>
      </c>
      <c r="CN56" s="51">
        <f t="shared" si="24"/>
        <v>0</v>
      </c>
      <c r="CO56" s="51">
        <f t="shared" si="24"/>
        <v>0</v>
      </c>
      <c r="CP56" s="51">
        <f t="shared" si="24"/>
        <v>10</v>
      </c>
      <c r="CQ56" s="51">
        <f t="shared" si="24"/>
        <v>10</v>
      </c>
    </row>
    <row r="57" ht="45" spans="1:95">
      <c r="A57" s="16"/>
      <c r="B57" s="16"/>
      <c r="C57" s="16"/>
      <c r="D57" s="16"/>
      <c r="E57" s="16"/>
      <c r="F57" s="16"/>
      <c r="G57" s="16"/>
      <c r="H57" s="17"/>
      <c r="I57" s="17"/>
      <c r="J57" s="16"/>
      <c r="K57" s="17"/>
      <c r="L57" s="17"/>
      <c r="M57" s="16"/>
      <c r="N57" s="16"/>
      <c r="O57" s="17"/>
      <c r="P57" s="17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35"/>
      <c r="CG57" s="34"/>
      <c r="CH57" s="34"/>
      <c r="CI57" s="34" t="s">
        <v>26</v>
      </c>
      <c r="CJ57" s="37"/>
      <c r="CK57" s="62">
        <f t="shared" si="3"/>
        <v>20</v>
      </c>
      <c r="CL57" s="62">
        <v>0</v>
      </c>
      <c r="CM57" s="63">
        <v>0</v>
      </c>
      <c r="CN57" s="62">
        <v>0</v>
      </c>
      <c r="CO57" s="62">
        <v>0</v>
      </c>
      <c r="CP57" s="62">
        <v>10</v>
      </c>
      <c r="CQ57" s="62">
        <v>10</v>
      </c>
    </row>
    <row r="58" ht="30" spans="1:95">
      <c r="A58" s="16"/>
      <c r="B58" s="16"/>
      <c r="C58" s="16"/>
      <c r="D58" s="16"/>
      <c r="E58" s="16"/>
      <c r="F58" s="16"/>
      <c r="G58" s="16"/>
      <c r="H58" s="17"/>
      <c r="I58" s="17"/>
      <c r="J58" s="16"/>
      <c r="K58" s="17"/>
      <c r="L58" s="17"/>
      <c r="M58" s="16"/>
      <c r="N58" s="16"/>
      <c r="O58" s="17"/>
      <c r="P58" s="17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35" t="s">
        <v>77</v>
      </c>
      <c r="CG58" s="34" t="s">
        <v>78</v>
      </c>
      <c r="CH58" s="34" t="s">
        <v>30</v>
      </c>
      <c r="CI58" s="34" t="s">
        <v>24</v>
      </c>
      <c r="CJ58" s="36"/>
      <c r="CK58" s="51">
        <f t="shared" si="3"/>
        <v>20</v>
      </c>
      <c r="CL58" s="51">
        <f t="shared" ref="CL58:CQ58" si="25">CL59</f>
        <v>0</v>
      </c>
      <c r="CM58" s="52">
        <f t="shared" si="25"/>
        <v>0</v>
      </c>
      <c r="CN58" s="51">
        <f t="shared" si="25"/>
        <v>0</v>
      </c>
      <c r="CO58" s="51">
        <f t="shared" si="25"/>
        <v>0</v>
      </c>
      <c r="CP58" s="51">
        <f t="shared" si="25"/>
        <v>10</v>
      </c>
      <c r="CQ58" s="51">
        <f t="shared" si="25"/>
        <v>10</v>
      </c>
    </row>
    <row r="59" ht="45" spans="1:95">
      <c r="A59" s="16"/>
      <c r="B59" s="16"/>
      <c r="C59" s="16"/>
      <c r="D59" s="16"/>
      <c r="E59" s="16"/>
      <c r="F59" s="16"/>
      <c r="G59" s="16"/>
      <c r="H59" s="17"/>
      <c r="I59" s="17"/>
      <c r="J59" s="16"/>
      <c r="K59" s="17"/>
      <c r="L59" s="17"/>
      <c r="M59" s="16"/>
      <c r="N59" s="16"/>
      <c r="O59" s="17"/>
      <c r="P59" s="17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35"/>
      <c r="CG59" s="34"/>
      <c r="CH59" s="34"/>
      <c r="CI59" s="34" t="s">
        <v>26</v>
      </c>
      <c r="CJ59" s="37"/>
      <c r="CK59" s="62">
        <f t="shared" si="3"/>
        <v>20</v>
      </c>
      <c r="CL59" s="62">
        <v>0</v>
      </c>
      <c r="CM59" s="63">
        <v>0</v>
      </c>
      <c r="CN59" s="62">
        <v>0</v>
      </c>
      <c r="CO59" s="62">
        <v>0</v>
      </c>
      <c r="CP59" s="62">
        <v>10</v>
      </c>
      <c r="CQ59" s="62">
        <v>10</v>
      </c>
    </row>
    <row r="60" ht="30" spans="84:95">
      <c r="CF60" s="34" t="s">
        <v>79</v>
      </c>
      <c r="CG60" s="34" t="s">
        <v>80</v>
      </c>
      <c r="CH60" s="34" t="s">
        <v>30</v>
      </c>
      <c r="CI60" s="34" t="s">
        <v>24</v>
      </c>
      <c r="CJ60" s="11" t="s">
        <v>81</v>
      </c>
      <c r="CK60" s="51">
        <f t="shared" si="3"/>
        <v>228656.51518</v>
      </c>
      <c r="CL60" s="51">
        <f>CL61</f>
        <v>35339.66316</v>
      </c>
      <c r="CM60" s="52">
        <f t="shared" ref="CL60:CQ60" si="26">CM61</f>
        <v>32947.78142</v>
      </c>
      <c r="CN60" s="51">
        <f t="shared" si="26"/>
        <v>34425.80442</v>
      </c>
      <c r="CO60" s="51">
        <f t="shared" si="26"/>
        <v>38145.76618</v>
      </c>
      <c r="CP60" s="51">
        <f t="shared" si="26"/>
        <v>43898.75</v>
      </c>
      <c r="CQ60" s="51">
        <f t="shared" si="26"/>
        <v>43898.75</v>
      </c>
    </row>
    <row r="61" ht="51" customHeight="1" spans="84:95">
      <c r="CF61" s="34"/>
      <c r="CG61" s="34"/>
      <c r="CH61" s="34"/>
      <c r="CI61" s="34" t="s">
        <v>26</v>
      </c>
      <c r="CJ61" s="11"/>
      <c r="CK61" s="62">
        <f t="shared" si="3"/>
        <v>228656.51518</v>
      </c>
      <c r="CL61" s="62">
        <f t="shared" ref="CL61:CQ61" si="27">CL63+CL65</f>
        <v>35339.66316</v>
      </c>
      <c r="CM61" s="63">
        <f t="shared" si="27"/>
        <v>32947.78142</v>
      </c>
      <c r="CN61" s="63">
        <f t="shared" si="27"/>
        <v>34425.80442</v>
      </c>
      <c r="CO61" s="63">
        <f t="shared" si="27"/>
        <v>38145.76618</v>
      </c>
      <c r="CP61" s="63">
        <f t="shared" si="27"/>
        <v>43898.75</v>
      </c>
      <c r="CQ61" s="62">
        <f t="shared" si="27"/>
        <v>43898.75</v>
      </c>
    </row>
    <row r="62" ht="30" spans="84:95">
      <c r="CF62" s="35" t="s">
        <v>82</v>
      </c>
      <c r="CG62" s="34" t="s">
        <v>83</v>
      </c>
      <c r="CH62" s="34" t="s">
        <v>30</v>
      </c>
      <c r="CI62" s="34" t="s">
        <v>24</v>
      </c>
      <c r="CJ62" s="11" t="s">
        <v>84</v>
      </c>
      <c r="CK62" s="51">
        <f t="shared" si="3"/>
        <v>222356.51518</v>
      </c>
      <c r="CL62" s="51">
        <f t="shared" ref="CL62:CQ62" si="28">CL63</f>
        <v>29039.66316</v>
      </c>
      <c r="CM62" s="52">
        <f t="shared" si="28"/>
        <v>32947.78142</v>
      </c>
      <c r="CN62" s="52">
        <f t="shared" si="28"/>
        <v>34425.80442</v>
      </c>
      <c r="CO62" s="52">
        <f t="shared" si="28"/>
        <v>38145.76618</v>
      </c>
      <c r="CP62" s="52">
        <f t="shared" si="28"/>
        <v>43898.75</v>
      </c>
      <c r="CQ62" s="51">
        <f t="shared" si="28"/>
        <v>43898.75</v>
      </c>
    </row>
    <row r="63" ht="54" customHeight="1" spans="84:95">
      <c r="CF63" s="35"/>
      <c r="CG63" s="34"/>
      <c r="CH63" s="34"/>
      <c r="CI63" s="34" t="s">
        <v>26</v>
      </c>
      <c r="CJ63" s="11"/>
      <c r="CK63" s="62">
        <f t="shared" si="3"/>
        <v>222356.51518</v>
      </c>
      <c r="CL63" s="62">
        <v>29039.66316</v>
      </c>
      <c r="CM63" s="63">
        <v>32947.78142</v>
      </c>
      <c r="CN63" s="63">
        <v>34425.80442</v>
      </c>
      <c r="CO63" s="63">
        <v>38145.76618</v>
      </c>
      <c r="CP63" s="63">
        <v>43898.75</v>
      </c>
      <c r="CQ63" s="62">
        <v>43898.75</v>
      </c>
    </row>
    <row r="64" ht="35" customHeight="1" spans="84:95">
      <c r="CF64" s="35" t="s">
        <v>85</v>
      </c>
      <c r="CG64" s="36" t="s">
        <v>86</v>
      </c>
      <c r="CH64" s="34" t="s">
        <v>30</v>
      </c>
      <c r="CI64" s="34" t="s">
        <v>24</v>
      </c>
      <c r="CJ64" s="11" t="s">
        <v>87</v>
      </c>
      <c r="CK64" s="51">
        <f t="shared" si="3"/>
        <v>6300</v>
      </c>
      <c r="CL64" s="51">
        <f t="shared" ref="CL64:CQ64" si="29">CL65</f>
        <v>6300</v>
      </c>
      <c r="CM64" s="52">
        <f t="shared" si="29"/>
        <v>0</v>
      </c>
      <c r="CN64" s="51">
        <f t="shared" si="29"/>
        <v>0</v>
      </c>
      <c r="CO64" s="51">
        <f t="shared" si="29"/>
        <v>0</v>
      </c>
      <c r="CP64" s="51">
        <f t="shared" si="29"/>
        <v>0</v>
      </c>
      <c r="CQ64" s="51">
        <f t="shared" si="29"/>
        <v>0</v>
      </c>
    </row>
    <row r="65" ht="51" customHeight="1" spans="84:95">
      <c r="CF65" s="35"/>
      <c r="CG65" s="37"/>
      <c r="CH65" s="34"/>
      <c r="CI65" s="34" t="s">
        <v>26</v>
      </c>
      <c r="CJ65" s="11"/>
      <c r="CK65" s="62">
        <f t="shared" si="3"/>
        <v>6300</v>
      </c>
      <c r="CL65" s="62">
        <v>6300</v>
      </c>
      <c r="CM65" s="63">
        <v>0</v>
      </c>
      <c r="CN65" s="62">
        <v>0</v>
      </c>
      <c r="CO65" s="62">
        <v>0</v>
      </c>
      <c r="CP65" s="62">
        <v>0</v>
      </c>
      <c r="CQ65" s="62">
        <v>0</v>
      </c>
    </row>
  </sheetData>
  <mergeCells count="125">
    <mergeCell ref="CN1:CQ1"/>
    <mergeCell ref="CN2:CQ2"/>
    <mergeCell ref="CN3:CQ3"/>
    <mergeCell ref="CN4:CQ4"/>
    <mergeCell ref="CN5:CQ5"/>
    <mergeCell ref="CF8:CQ8"/>
    <mergeCell ref="CF9:CQ9"/>
    <mergeCell ref="CK11:CQ11"/>
    <mergeCell ref="CF19:CQ19"/>
    <mergeCell ref="CF11:CF13"/>
    <mergeCell ref="CF15:CF18"/>
    <mergeCell ref="CF20:CF21"/>
    <mergeCell ref="CF22:CF23"/>
    <mergeCell ref="CF24:CF25"/>
    <mergeCell ref="CF26:CF27"/>
    <mergeCell ref="CF28:CF29"/>
    <mergeCell ref="CF30:CF31"/>
    <mergeCell ref="CF32:CF33"/>
    <mergeCell ref="CF34:CF35"/>
    <mergeCell ref="CF36:CF37"/>
    <mergeCell ref="CF38:CF39"/>
    <mergeCell ref="CF40:CF41"/>
    <mergeCell ref="CF42:CF43"/>
    <mergeCell ref="CF44:CF45"/>
    <mergeCell ref="CF46:CF47"/>
    <mergeCell ref="CF48:CF49"/>
    <mergeCell ref="CF50:CF51"/>
    <mergeCell ref="CF52:CF53"/>
    <mergeCell ref="CF54:CF55"/>
    <mergeCell ref="CF56:CF57"/>
    <mergeCell ref="CF58:CF59"/>
    <mergeCell ref="CF60:CF61"/>
    <mergeCell ref="CF62:CF63"/>
    <mergeCell ref="CF64:CF65"/>
    <mergeCell ref="CG11:CG13"/>
    <mergeCell ref="CG15:CG18"/>
    <mergeCell ref="CG20:CG21"/>
    <mergeCell ref="CG22:CG23"/>
    <mergeCell ref="CG24:CG25"/>
    <mergeCell ref="CG26:CG27"/>
    <mergeCell ref="CG28:CG29"/>
    <mergeCell ref="CG30:CG31"/>
    <mergeCell ref="CG32:CG33"/>
    <mergeCell ref="CG34:CG35"/>
    <mergeCell ref="CG36:CG37"/>
    <mergeCell ref="CG38:CG39"/>
    <mergeCell ref="CG40:CG41"/>
    <mergeCell ref="CG42:CG43"/>
    <mergeCell ref="CG44:CG45"/>
    <mergeCell ref="CG46:CG47"/>
    <mergeCell ref="CG48:CG49"/>
    <mergeCell ref="CG50:CG51"/>
    <mergeCell ref="CG52:CG53"/>
    <mergeCell ref="CG54:CG55"/>
    <mergeCell ref="CG56:CG57"/>
    <mergeCell ref="CG58:CG59"/>
    <mergeCell ref="CG60:CG61"/>
    <mergeCell ref="CG62:CG63"/>
    <mergeCell ref="CG64:CG65"/>
    <mergeCell ref="CH11:CH13"/>
    <mergeCell ref="CH15:CH18"/>
    <mergeCell ref="CH20:CH21"/>
    <mergeCell ref="CH22:CH23"/>
    <mergeCell ref="CH24:CH25"/>
    <mergeCell ref="CH26:CH27"/>
    <mergeCell ref="CH28:CH29"/>
    <mergeCell ref="CH30:CH31"/>
    <mergeCell ref="CH32:CH33"/>
    <mergeCell ref="CH34:CH35"/>
    <mergeCell ref="CH36:CH37"/>
    <mergeCell ref="CH38:CH39"/>
    <mergeCell ref="CH40:CH41"/>
    <mergeCell ref="CH42:CH43"/>
    <mergeCell ref="CH44:CH45"/>
    <mergeCell ref="CH46:CH47"/>
    <mergeCell ref="CH48:CH49"/>
    <mergeCell ref="CH50:CH51"/>
    <mergeCell ref="CH52:CH53"/>
    <mergeCell ref="CH54:CH55"/>
    <mergeCell ref="CH56:CH57"/>
    <mergeCell ref="CH58:CH59"/>
    <mergeCell ref="CH60:CH61"/>
    <mergeCell ref="CH62:CH63"/>
    <mergeCell ref="CH64:CH65"/>
    <mergeCell ref="CI11:CI13"/>
    <mergeCell ref="CI16:CI18"/>
    <mergeCell ref="CJ11:CJ13"/>
    <mergeCell ref="CJ15:CJ18"/>
    <mergeCell ref="CJ20:CJ21"/>
    <mergeCell ref="CJ22:CJ23"/>
    <mergeCell ref="CJ24:CJ25"/>
    <mergeCell ref="CJ26:CJ27"/>
    <mergeCell ref="CJ28:CJ29"/>
    <mergeCell ref="CJ30:CJ31"/>
    <mergeCell ref="CJ32:CJ33"/>
    <mergeCell ref="CJ34:CJ35"/>
    <mergeCell ref="CJ36:CJ37"/>
    <mergeCell ref="CJ38:CJ39"/>
    <mergeCell ref="CJ40:CJ41"/>
    <mergeCell ref="CJ42:CJ43"/>
    <mergeCell ref="CJ44:CJ45"/>
    <mergeCell ref="CJ46:CJ47"/>
    <mergeCell ref="CJ48:CJ49"/>
    <mergeCell ref="CJ50:CJ51"/>
    <mergeCell ref="CJ52:CJ53"/>
    <mergeCell ref="CJ54:CJ55"/>
    <mergeCell ref="CJ56:CJ57"/>
    <mergeCell ref="CJ58:CJ59"/>
    <mergeCell ref="CJ60:CJ61"/>
    <mergeCell ref="CJ62:CJ63"/>
    <mergeCell ref="CJ64:CJ65"/>
    <mergeCell ref="CK12:CK13"/>
    <mergeCell ref="CK16:CK18"/>
    <mergeCell ref="CL12:CL13"/>
    <mergeCell ref="CL16:CL18"/>
    <mergeCell ref="CM12:CM13"/>
    <mergeCell ref="CM16:CM18"/>
    <mergeCell ref="CN12:CN13"/>
    <mergeCell ref="CN16:CN18"/>
    <mergeCell ref="CO12:CO13"/>
    <mergeCell ref="CO16:CO18"/>
    <mergeCell ref="CP12:CP13"/>
    <mergeCell ref="CP16:CP18"/>
    <mergeCell ref="CQ12:CQ13"/>
    <mergeCell ref="CQ16:CQ18"/>
  </mergeCells>
  <pageMargins left="0.156944444444444" right="0.118055555555556" top="0.118055555555556" bottom="0.078472222222222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9"/>
  <sheetViews>
    <sheetView topLeftCell="A4" workbookViewId="0">
      <selection activeCell="H7" sqref="H7"/>
    </sheetView>
  </sheetViews>
  <sheetFormatPr defaultColWidth="9" defaultRowHeight="15"/>
  <cols>
    <col min="1" max="1" width="11.2857142857143" customWidth="1"/>
    <col min="2" max="2" width="22.1428571428571" customWidth="1"/>
    <col min="3" max="7" width="19.1428571428571" customWidth="1"/>
    <col min="8" max="8" width="13" style="1" customWidth="1"/>
    <col min="9" max="9" width="12.8571428571429" style="1" customWidth="1"/>
    <col min="10" max="10" width="19.1428571428571" hidden="1" customWidth="1"/>
    <col min="11" max="11" width="10" style="1" hidden="1" customWidth="1"/>
    <col min="12" max="12" width="11.4285714285714" style="1" hidden="1" customWidth="1"/>
  </cols>
  <sheetData>
    <row r="2" ht="18.75" spans="1:7">
      <c r="A2" s="2" t="s">
        <v>88</v>
      </c>
      <c r="B2" s="2"/>
      <c r="C2" s="2"/>
      <c r="D2" s="2"/>
      <c r="E2" s="2"/>
      <c r="F2" s="2"/>
      <c r="G2" s="2"/>
    </row>
    <row r="4" ht="78.75" spans="1:7">
      <c r="A4" s="3" t="s">
        <v>89</v>
      </c>
      <c r="B4" s="3" t="s">
        <v>90</v>
      </c>
      <c r="C4" s="3" t="s">
        <v>91</v>
      </c>
      <c r="D4" s="4" t="s">
        <v>92</v>
      </c>
      <c r="E4" s="4" t="s">
        <v>93</v>
      </c>
      <c r="F4" s="4" t="s">
        <v>94</v>
      </c>
      <c r="G4" s="4" t="s">
        <v>95</v>
      </c>
    </row>
    <row r="5" ht="15.75" customHeight="1" spans="1:7">
      <c r="A5" s="5" t="s">
        <v>96</v>
      </c>
      <c r="B5" s="5"/>
      <c r="C5" s="5"/>
      <c r="D5" s="5"/>
      <c r="E5" s="5"/>
      <c r="F5" s="5"/>
      <c r="G5" s="5"/>
    </row>
    <row r="6" ht="31.5" customHeight="1" spans="1:7">
      <c r="A6" s="5" t="s">
        <v>97</v>
      </c>
      <c r="B6" s="5"/>
      <c r="C6" s="5"/>
      <c r="D6" s="5"/>
      <c r="E6" s="5"/>
      <c r="F6" s="5"/>
      <c r="G6" s="5"/>
    </row>
    <row r="7" ht="31.5" spans="1:12">
      <c r="A7" s="6">
        <v>1</v>
      </c>
      <c r="B7" s="4" t="s">
        <v>98</v>
      </c>
      <c r="C7" s="7">
        <v>100</v>
      </c>
      <c r="D7" s="8">
        <f>F7*100/E7</f>
        <v>91.5308129467655</v>
      </c>
      <c r="E7" s="7">
        <v>45046</v>
      </c>
      <c r="F7" s="8">
        <v>41230.97</v>
      </c>
      <c r="G7" s="8">
        <f t="shared" ref="G7:G12" si="0">H7-I7</f>
        <v>2128788</v>
      </c>
      <c r="H7" s="1">
        <f>46.5*45046*12</f>
        <v>25135668</v>
      </c>
      <c r="I7" s="1">
        <f>(19172400/10)*12</f>
        <v>23006880</v>
      </c>
      <c r="J7" s="1">
        <f>45046-F7</f>
        <v>3815.03</v>
      </c>
      <c r="K7" s="1">
        <f>J7*46.5</f>
        <v>177398.895</v>
      </c>
      <c r="L7" s="1">
        <f t="shared" ref="L7:L12" si="1">K7*2</f>
        <v>354797.79</v>
      </c>
    </row>
    <row r="8" ht="47.25" spans="1:12">
      <c r="A8" s="6">
        <v>2</v>
      </c>
      <c r="B8" s="4" t="s">
        <v>99</v>
      </c>
      <c r="C8" s="7">
        <v>100</v>
      </c>
      <c r="D8" s="8">
        <f t="shared" ref="D8:D12" si="2">F8*100/E8</f>
        <v>91.3809217244594</v>
      </c>
      <c r="E8" s="7">
        <v>45046</v>
      </c>
      <c r="F8" s="8">
        <v>41163.45</v>
      </c>
      <c r="G8" s="8">
        <f t="shared" si="0"/>
        <v>675564</v>
      </c>
      <c r="H8" s="1">
        <f>14.5*45046*12</f>
        <v>7838004</v>
      </c>
      <c r="I8" s="1">
        <f>(5968700/10)*12</f>
        <v>7162440</v>
      </c>
      <c r="J8" s="1">
        <f t="shared" ref="J8:J12" si="3">45046-F8</f>
        <v>3882.55</v>
      </c>
      <c r="K8" s="1">
        <f>14.5*J8</f>
        <v>56296.975</v>
      </c>
      <c r="L8" s="1">
        <f t="shared" si="1"/>
        <v>112593.95</v>
      </c>
    </row>
    <row r="9" ht="31.5" spans="1:12">
      <c r="A9" s="6">
        <v>3</v>
      </c>
      <c r="B9" s="4" t="s">
        <v>100</v>
      </c>
      <c r="C9" s="7">
        <v>100</v>
      </c>
      <c r="D9" s="8">
        <f t="shared" si="2"/>
        <v>75.9394396838787</v>
      </c>
      <c r="E9" s="7">
        <v>45046</v>
      </c>
      <c r="F9" s="8">
        <v>34207.68</v>
      </c>
      <c r="G9" s="8">
        <f t="shared" si="0"/>
        <v>6607041.6</v>
      </c>
      <c r="H9" s="1">
        <f>50.8*45046*12</f>
        <v>27460041.6</v>
      </c>
      <c r="I9" s="1">
        <f>(17377500/10)*12</f>
        <v>20853000</v>
      </c>
      <c r="J9" s="1">
        <f t="shared" si="3"/>
        <v>10838.32</v>
      </c>
      <c r="K9" s="1">
        <f>J9*50.8</f>
        <v>550586.656</v>
      </c>
      <c r="L9" s="1">
        <f t="shared" si="1"/>
        <v>1101173.312</v>
      </c>
    </row>
    <row r="10" ht="47.25" spans="1:12">
      <c r="A10" s="6">
        <v>4</v>
      </c>
      <c r="B10" s="4" t="s">
        <v>101</v>
      </c>
      <c r="C10" s="7">
        <v>100</v>
      </c>
      <c r="D10" s="8">
        <f t="shared" si="2"/>
        <v>78.9128002486347</v>
      </c>
      <c r="E10" s="7">
        <v>45046</v>
      </c>
      <c r="F10" s="8">
        <v>35547.06</v>
      </c>
      <c r="G10" s="8">
        <f t="shared" si="0"/>
        <v>387556.8</v>
      </c>
      <c r="H10" s="1">
        <f>3.4*45046*12</f>
        <v>1837876.8</v>
      </c>
      <c r="I10" s="1">
        <f>(1208600/10)*12</f>
        <v>1450320</v>
      </c>
      <c r="J10" s="1">
        <f t="shared" si="3"/>
        <v>9498.94</v>
      </c>
      <c r="K10" s="1">
        <f>J10*3.4</f>
        <v>32296.396</v>
      </c>
      <c r="L10" s="1">
        <f t="shared" si="1"/>
        <v>64592.792</v>
      </c>
    </row>
    <row r="11" ht="15.75" spans="1:12">
      <c r="A11" s="6">
        <v>5</v>
      </c>
      <c r="B11" s="4" t="s">
        <v>102</v>
      </c>
      <c r="C11" s="7">
        <v>100</v>
      </c>
      <c r="D11" s="8">
        <f t="shared" si="2"/>
        <v>88.2131376814812</v>
      </c>
      <c r="E11" s="7">
        <v>45046</v>
      </c>
      <c r="F11" s="8">
        <v>39736.49</v>
      </c>
      <c r="G11" s="8">
        <f t="shared" si="0"/>
        <v>19827.8200000003</v>
      </c>
      <c r="H11" s="1">
        <f>7.4*45046*12</f>
        <v>4000084.8</v>
      </c>
      <c r="I11" s="1">
        <v>3980256.98</v>
      </c>
      <c r="J11" s="1">
        <f t="shared" si="3"/>
        <v>5309.51</v>
      </c>
      <c r="K11" s="1">
        <f>J11*7.4</f>
        <v>39290.374</v>
      </c>
      <c r="L11" s="1">
        <f t="shared" si="1"/>
        <v>78580.748</v>
      </c>
    </row>
    <row r="12" ht="31.5" spans="1:12">
      <c r="A12" s="6">
        <v>6</v>
      </c>
      <c r="B12" s="4" t="s">
        <v>103</v>
      </c>
      <c r="C12" s="7">
        <v>100</v>
      </c>
      <c r="D12" s="8">
        <f t="shared" si="2"/>
        <v>97.7785374950051</v>
      </c>
      <c r="E12" s="7">
        <v>45046</v>
      </c>
      <c r="F12" s="8">
        <v>44045.32</v>
      </c>
      <c r="G12" s="8">
        <f t="shared" si="0"/>
        <v>667651.200000003</v>
      </c>
      <c r="H12" s="1">
        <f>55.6*45046*12</f>
        <v>30054691.2</v>
      </c>
      <c r="I12" s="1">
        <f>(24489200/10)*12</f>
        <v>29387040</v>
      </c>
      <c r="J12" s="1">
        <f t="shared" si="3"/>
        <v>1000.68</v>
      </c>
      <c r="K12" s="1">
        <f>J12*55.6</f>
        <v>55637.808</v>
      </c>
      <c r="L12" s="1">
        <f t="shared" si="1"/>
        <v>111275.616</v>
      </c>
    </row>
    <row r="13" ht="15.75" customHeight="1" spans="1:7">
      <c r="A13" s="5" t="s">
        <v>104</v>
      </c>
      <c r="B13" s="5"/>
      <c r="C13" s="5"/>
      <c r="D13" s="5"/>
      <c r="E13" s="5"/>
      <c r="F13" s="5"/>
      <c r="G13" s="5"/>
    </row>
    <row r="14" ht="31.5" customHeight="1" spans="1:7">
      <c r="A14" s="9" t="s">
        <v>105</v>
      </c>
      <c r="B14" s="9"/>
      <c r="C14" s="9"/>
      <c r="D14" s="9"/>
      <c r="E14" s="9"/>
      <c r="F14" s="9"/>
      <c r="G14" s="9"/>
    </row>
    <row r="15" ht="75" spans="1:7">
      <c r="A15" s="10" t="s">
        <v>89</v>
      </c>
      <c r="B15" s="11" t="s">
        <v>90</v>
      </c>
      <c r="C15" s="11" t="s">
        <v>91</v>
      </c>
      <c r="D15" s="11" t="s">
        <v>92</v>
      </c>
      <c r="E15" s="11" t="s">
        <v>106</v>
      </c>
      <c r="F15" s="11" t="s">
        <v>107</v>
      </c>
      <c r="G15" s="4" t="s">
        <v>95</v>
      </c>
    </row>
    <row r="16" ht="45.75" customHeight="1" spans="1:9">
      <c r="A16" s="6">
        <v>1</v>
      </c>
      <c r="B16" s="4" t="s">
        <v>108</v>
      </c>
      <c r="C16" s="7">
        <v>100</v>
      </c>
      <c r="D16" s="12">
        <f>F16*100/E16</f>
        <v>101.539589953424</v>
      </c>
      <c r="E16" s="13">
        <v>45946</v>
      </c>
      <c r="F16" s="14">
        <v>46653.38</v>
      </c>
      <c r="G16" s="12">
        <f>H16-I16</f>
        <v>-517484.399999999</v>
      </c>
      <c r="H16" s="1">
        <f>13.3*45946*12</f>
        <v>7332981.6</v>
      </c>
      <c r="I16" s="1">
        <f>(6204900/10)*12+404586</f>
        <v>7850466</v>
      </c>
    </row>
    <row r="17" ht="15.75" customHeight="1" spans="1:9">
      <c r="A17" s="6">
        <v>2</v>
      </c>
      <c r="B17" s="4" t="s">
        <v>109</v>
      </c>
      <c r="C17" s="7">
        <v>100</v>
      </c>
      <c r="D17" s="12">
        <f t="shared" ref="D17:D19" si="4">F17*100/E17</f>
        <v>94.0009794106125</v>
      </c>
      <c r="E17" s="13">
        <v>45946</v>
      </c>
      <c r="F17" s="14">
        <v>43189.69</v>
      </c>
      <c r="G17" s="12">
        <f>H17-I17</f>
        <v>162206.799999997</v>
      </c>
      <c r="H17" s="1">
        <f>35.9*45946*12</f>
        <v>19793536.8</v>
      </c>
      <c r="I17" s="1">
        <f>(15505100/10)*12+1025210</f>
        <v>19631330</v>
      </c>
    </row>
    <row r="18" ht="15.75" customHeight="1" spans="1:9">
      <c r="A18" s="6">
        <v>3</v>
      </c>
      <c r="B18" s="4" t="s">
        <v>110</v>
      </c>
      <c r="C18" s="7">
        <v>100</v>
      </c>
      <c r="D18" s="12">
        <f t="shared" si="4"/>
        <v>84.4124842206068</v>
      </c>
      <c r="E18" s="13">
        <v>45946</v>
      </c>
      <c r="F18" s="14">
        <v>38784.16</v>
      </c>
      <c r="G18" s="12">
        <f>H18-I18</f>
        <v>2609897.2</v>
      </c>
      <c r="H18" s="1">
        <f>46.1*45946*12</f>
        <v>25417327.2</v>
      </c>
      <c r="I18" s="1">
        <f>(17879500/10)*12+1352030</f>
        <v>22807430</v>
      </c>
    </row>
    <row r="19" ht="44.25" customHeight="1" spans="1:9">
      <c r="A19" s="6">
        <v>4</v>
      </c>
      <c r="B19" s="4" t="s">
        <v>111</v>
      </c>
      <c r="C19" s="7">
        <v>100</v>
      </c>
      <c r="D19" s="12">
        <f t="shared" si="4"/>
        <v>83.556762286162</v>
      </c>
      <c r="E19" s="13">
        <v>45946</v>
      </c>
      <c r="F19" s="14">
        <v>38390.99</v>
      </c>
      <c r="G19" s="12">
        <f>H19-I19</f>
        <v>676453.199999999</v>
      </c>
      <c r="H19" s="1">
        <f>11.1*45946*12</f>
        <v>6120007.2</v>
      </c>
      <c r="I19" s="1">
        <f>(4261400/10)*12+329874</f>
        <v>5443554</v>
      </c>
    </row>
  </sheetData>
  <mergeCells count="5">
    <mergeCell ref="A2:G2"/>
    <mergeCell ref="A5:G5"/>
    <mergeCell ref="A6:G6"/>
    <mergeCell ref="A13:G13"/>
    <mergeCell ref="A14:G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Тетеревникова</cp:lastModifiedBy>
  <dcterms:created xsi:type="dcterms:W3CDTF">2024-06-18T06:55:00Z</dcterms:created>
  <cp:lastPrinted>2025-11-01T07:46:00Z</cp:lastPrinted>
  <dcterms:modified xsi:type="dcterms:W3CDTF">2025-12-23T09:23:49Z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6592362CEE7246C3950983A73FE9B902_13</vt:lpwstr>
  </property>
  <property fmtid="{D5CDD505-2E9C-101B-9397-08002B2CF9AE}" pid="3" name="KSOProductBuildVer">
    <vt:lpwstr>1049-12.2.0.23155</vt:lpwstr>
  </property>
</Properties>
</file>